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C:\Users\mmahajan\Documents\eps-us\InputData\fuels\BS\"/>
    </mc:Choice>
  </mc:AlternateContent>
  <xr:revisionPtr revIDLastSave="0" documentId="13_ncr:1_{50204450-D648-40B6-AA07-B7C12E41DF40}" xr6:coauthVersionLast="47" xr6:coauthVersionMax="47" xr10:uidLastSave="{00000000-0000-0000-0000-000000000000}"/>
  <bookViews>
    <workbookView xWindow="-120" yWindow="-120" windowWidth="29040" windowHeight="17640" tabRatio="784" xr2:uid="{00000000-000D-0000-FFFF-FFFF00000000}"/>
  </bookViews>
  <sheets>
    <sheet name="About" sheetId="1" r:id="rId1"/>
    <sheet name="Inflation Reduction Act" sheetId="27" r:id="rId2"/>
    <sheet name="Subsidies Paid" sheetId="12" r:id="rId3"/>
    <sheet name="AEO21 Table 1" sheetId="3" r:id="rId4"/>
    <sheet name="AEO22 Table 1" sheetId="21" r:id="rId5"/>
    <sheet name="AEO21 Table 8" sheetId="9" r:id="rId6"/>
    <sheet name="AEO22 Table 8" sheetId="22" r:id="rId7"/>
    <sheet name="AEO21 Table 11" sheetId="6" r:id="rId8"/>
    <sheet name="AEO22 Table 11" sheetId="23" r:id="rId9"/>
    <sheet name="Calculations" sheetId="14" r:id="rId10"/>
    <sheet name="Wind PV Calcs" sheetId="20" r:id="rId11"/>
    <sheet name="Monetizing Tax Credit Penalty" sheetId="17" r:id="rId12"/>
    <sheet name="BS-BSfTFpEUP" sheetId="10" r:id="rId13"/>
    <sheet name="BS-BSpUEO" sheetId="25" r:id="rId14"/>
    <sheet name="BS-BSpUECB" sheetId="16" r:id="rId15"/>
    <sheet name="JCT Table 1_Notes" sheetId="15" r:id="rId16"/>
  </sheets>
  <externalReferences>
    <externalReference r:id="rId17"/>
  </externalReferences>
  <definedNames>
    <definedName name="dollars_2020_2012">About!$A$79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 i="14" l="1"/>
  <c r="M14" i="14"/>
  <c r="N14" i="14"/>
  <c r="O14" i="14"/>
  <c r="P14" i="14"/>
  <c r="Q14" i="14"/>
  <c r="R14" i="14"/>
  <c r="S14" i="14"/>
  <c r="T14" i="14"/>
  <c r="U14" i="14"/>
  <c r="V14" i="14"/>
  <c r="W14" i="14"/>
  <c r="X14" i="14"/>
  <c r="Y14" i="14"/>
  <c r="Z14" i="14"/>
  <c r="AA14" i="14"/>
  <c r="AB14" i="14"/>
  <c r="AC14" i="14"/>
  <c r="AD14" i="14"/>
  <c r="AE14" i="14"/>
  <c r="AF14" i="14"/>
  <c r="AG14" i="14"/>
  <c r="K14" i="14"/>
  <c r="G12" i="14"/>
  <c r="H12" i="14"/>
  <c r="I12" i="14"/>
  <c r="J12" i="14"/>
  <c r="K12" i="14"/>
  <c r="L12" i="14"/>
  <c r="M12" i="14"/>
  <c r="N12" i="14"/>
  <c r="O12" i="14"/>
  <c r="P12" i="14"/>
  <c r="Q12" i="14"/>
  <c r="R12" i="14"/>
  <c r="S12" i="14"/>
  <c r="T12" i="14"/>
  <c r="U12" i="14"/>
  <c r="V12" i="14"/>
  <c r="W12" i="14"/>
  <c r="X12" i="14"/>
  <c r="Y12" i="14"/>
  <c r="Z12" i="14"/>
  <c r="AA12" i="14"/>
  <c r="AB12" i="14"/>
  <c r="AC12" i="14"/>
  <c r="AD12" i="14"/>
  <c r="AE12" i="14"/>
  <c r="AF12" i="14"/>
  <c r="AG12" i="14"/>
  <c r="F12" i="14"/>
  <c r="G26" i="14"/>
  <c r="H26" i="14"/>
  <c r="I26" i="14"/>
  <c r="J26" i="14"/>
  <c r="K26" i="14"/>
  <c r="L26" i="14"/>
  <c r="M26" i="14"/>
  <c r="N26" i="14"/>
  <c r="O26" i="14"/>
  <c r="P26" i="14"/>
  <c r="Q26" i="14"/>
  <c r="R26" i="14"/>
  <c r="S26" i="14"/>
  <c r="T26" i="14"/>
  <c r="U26" i="14"/>
  <c r="F26" i="14"/>
  <c r="W26" i="14"/>
  <c r="X26" i="14"/>
  <c r="Y26" i="14"/>
  <c r="Z26" i="14"/>
  <c r="AA26" i="14"/>
  <c r="AB26" i="14"/>
  <c r="AC26" i="14"/>
  <c r="AD26" i="14"/>
  <c r="AE26" i="14"/>
  <c r="AF26" i="14"/>
  <c r="AG26" i="14"/>
  <c r="V26" i="14"/>
  <c r="E26" i="14"/>
  <c r="W19" i="14"/>
  <c r="X19" i="14"/>
  <c r="Y19" i="14"/>
  <c r="Z19" i="14"/>
  <c r="AA19" i="14"/>
  <c r="AB19" i="14"/>
  <c r="AC19" i="14"/>
  <c r="AD19" i="14"/>
  <c r="AE19" i="14"/>
  <c r="AF19" i="14"/>
  <c r="AG19" i="14"/>
  <c r="V19" i="14"/>
  <c r="G19" i="14"/>
  <c r="H19" i="14"/>
  <c r="I19" i="14"/>
  <c r="J19" i="14"/>
  <c r="K19" i="14"/>
  <c r="L19" i="14"/>
  <c r="M19" i="14"/>
  <c r="N19" i="14"/>
  <c r="O19" i="14"/>
  <c r="P19" i="14"/>
  <c r="Q19" i="14"/>
  <c r="R19" i="14"/>
  <c r="S19" i="14"/>
  <c r="T19" i="14"/>
  <c r="U19" i="14"/>
  <c r="F19" i="14"/>
  <c r="G5" i="14"/>
  <c r="H5" i="14"/>
  <c r="I5" i="14"/>
  <c r="J5" i="14"/>
  <c r="K5" i="14"/>
  <c r="L5" i="14"/>
  <c r="F5" i="14"/>
  <c r="B187" i="27"/>
  <c r="B158" i="27"/>
  <c r="B162" i="27" s="1"/>
  <c r="B139" i="27"/>
  <c r="B135" i="27"/>
  <c r="B188" i="27"/>
  <c r="H162" i="27"/>
  <c r="B106" i="27"/>
  <c r="B104" i="27"/>
  <c r="B102" i="27"/>
  <c r="B101" i="27"/>
  <c r="B99" i="27"/>
  <c r="B97" i="27"/>
  <c r="B92" i="27"/>
  <c r="B91" i="27"/>
  <c r="B89" i="27"/>
  <c r="B87" i="27"/>
  <c r="B82" i="27"/>
  <c r="B81" i="27"/>
  <c r="S77" i="27"/>
  <c r="R77" i="27"/>
  <c r="Q77" i="27"/>
  <c r="P77" i="27"/>
  <c r="O77" i="27"/>
  <c r="N77" i="27"/>
  <c r="M77" i="27"/>
  <c r="L77" i="27"/>
  <c r="K77" i="27"/>
  <c r="J77" i="27"/>
  <c r="I77" i="27"/>
  <c r="H77" i="27"/>
  <c r="G77" i="27"/>
  <c r="F77" i="27"/>
  <c r="E77" i="27"/>
  <c r="D77" i="27"/>
  <c r="C77" i="27"/>
  <c r="B77" i="27"/>
  <c r="R75" i="27"/>
  <c r="Q75" i="27"/>
  <c r="P75" i="27"/>
  <c r="O75" i="27"/>
  <c r="N75" i="27"/>
  <c r="M75" i="27"/>
  <c r="L75" i="27"/>
  <c r="K75" i="27"/>
  <c r="J75" i="27"/>
  <c r="I75" i="27"/>
  <c r="H75" i="27"/>
  <c r="G75" i="27"/>
  <c r="F75" i="27"/>
  <c r="E75" i="27"/>
  <c r="D75" i="27"/>
  <c r="C75" i="27"/>
  <c r="B75" i="27"/>
  <c r="Q73" i="27"/>
  <c r="P73" i="27"/>
  <c r="O73" i="27"/>
  <c r="N73" i="27"/>
  <c r="M73" i="27"/>
  <c r="L73" i="27"/>
  <c r="K73" i="27"/>
  <c r="J73" i="27"/>
  <c r="I73" i="27"/>
  <c r="H73" i="27"/>
  <c r="G73" i="27"/>
  <c r="F73" i="27"/>
  <c r="E73" i="27"/>
  <c r="D73" i="27"/>
  <c r="C73" i="27"/>
  <c r="B73" i="27"/>
  <c r="D70" i="27"/>
  <c r="C70" i="27"/>
  <c r="B70" i="27"/>
  <c r="D68" i="27"/>
  <c r="C68" i="27"/>
  <c r="B68" i="27"/>
  <c r="D66" i="27"/>
  <c r="C66" i="27"/>
  <c r="B66" i="27"/>
  <c r="AE65" i="27"/>
  <c r="AD65" i="27"/>
  <c r="AC65" i="27"/>
  <c r="AB65" i="27"/>
  <c r="AA65" i="27"/>
  <c r="Z65" i="27"/>
  <c r="Y65" i="27"/>
  <c r="X65" i="27"/>
  <c r="W65" i="27"/>
  <c r="V65" i="27"/>
  <c r="U65" i="27"/>
  <c r="T65" i="27"/>
  <c r="S65" i="27"/>
  <c r="R65" i="27"/>
  <c r="Q65" i="27"/>
  <c r="P65" i="27"/>
  <c r="O65" i="27"/>
  <c r="N65" i="27"/>
  <c r="M65" i="27"/>
  <c r="D65" i="27"/>
  <c r="C65" i="27"/>
  <c r="B65" i="27"/>
  <c r="AE64" i="27"/>
  <c r="AD64" i="27"/>
  <c r="AC64" i="27"/>
  <c r="AB64" i="27"/>
  <c r="AA64" i="27"/>
  <c r="Z64" i="27"/>
  <c r="Y64" i="27"/>
  <c r="X64" i="27"/>
  <c r="W64" i="27"/>
  <c r="V64" i="27"/>
  <c r="U64" i="27"/>
  <c r="T64" i="27"/>
  <c r="S64" i="27"/>
  <c r="R64" i="27"/>
  <c r="Q64" i="27"/>
  <c r="P64" i="27"/>
  <c r="O64" i="27"/>
  <c r="N64" i="27"/>
  <c r="M64" i="27"/>
  <c r="L64" i="27"/>
  <c r="D64" i="27"/>
  <c r="C64" i="27"/>
  <c r="B64" i="27"/>
  <c r="AE63" i="27"/>
  <c r="AD63" i="27"/>
  <c r="AC63" i="27"/>
  <c r="AB63" i="27"/>
  <c r="AA63" i="27"/>
  <c r="Z63" i="27"/>
  <c r="Y63" i="27"/>
  <c r="X63" i="27"/>
  <c r="W63" i="27"/>
  <c r="V63" i="27"/>
  <c r="U63" i="27"/>
  <c r="T63" i="27"/>
  <c r="S63" i="27"/>
  <c r="R63" i="27"/>
  <c r="Q63" i="27"/>
  <c r="P63" i="27"/>
  <c r="O63" i="27"/>
  <c r="N63" i="27"/>
  <c r="M63" i="27"/>
  <c r="L63" i="27"/>
  <c r="K63" i="27"/>
  <c r="J63" i="27"/>
  <c r="D63" i="27"/>
  <c r="C63" i="27"/>
  <c r="B63" i="27"/>
  <c r="C60" i="27"/>
  <c r="C58" i="27"/>
  <c r="B58" i="27"/>
  <c r="C56" i="27"/>
  <c r="B56" i="27"/>
  <c r="K55" i="27"/>
  <c r="J55" i="27"/>
  <c r="I55" i="27"/>
  <c r="H55" i="27"/>
  <c r="G55" i="27"/>
  <c r="F55" i="27"/>
  <c r="E55" i="27"/>
  <c r="D55" i="27"/>
  <c r="C55" i="27"/>
  <c r="B55" i="27"/>
  <c r="J54" i="27"/>
  <c r="I54" i="27"/>
  <c r="H54" i="27"/>
  <c r="G54" i="27"/>
  <c r="F54" i="27"/>
  <c r="E54" i="27"/>
  <c r="D54" i="27"/>
  <c r="C54" i="27"/>
  <c r="B54" i="27"/>
  <c r="H53" i="27"/>
  <c r="G53" i="27"/>
  <c r="F53" i="27"/>
  <c r="E53" i="27"/>
  <c r="D53" i="27"/>
  <c r="C53" i="27"/>
  <c r="B53" i="27"/>
  <c r="C50" i="27"/>
  <c r="B50" i="27"/>
  <c r="B31" i="27"/>
  <c r="B60" i="27" s="1"/>
  <c r="B15" i="25"/>
  <c r="C7" i="25"/>
  <c r="D7" i="25" s="1"/>
  <c r="B7" i="25"/>
  <c r="AF17" i="25"/>
  <c r="AE17" i="25"/>
  <c r="AD17" i="25"/>
  <c r="AC17" i="25"/>
  <c r="AB17" i="25"/>
  <c r="AA17" i="25"/>
  <c r="Z17" i="25"/>
  <c r="Y17" i="25"/>
  <c r="X17" i="25"/>
  <c r="W17" i="25"/>
  <c r="V17" i="25"/>
  <c r="U17" i="25"/>
  <c r="T17" i="25"/>
  <c r="S17" i="25"/>
  <c r="R17" i="25"/>
  <c r="Q17" i="25"/>
  <c r="P17" i="25"/>
  <c r="O17" i="25"/>
  <c r="N17" i="25"/>
  <c r="M17" i="25"/>
  <c r="L17" i="25"/>
  <c r="K17" i="25"/>
  <c r="J17" i="25"/>
  <c r="I17" i="25"/>
  <c r="H17" i="25"/>
  <c r="G17" i="25"/>
  <c r="F17" i="25"/>
  <c r="E17" i="25"/>
  <c r="D17" i="25"/>
  <c r="C17" i="25"/>
  <c r="B17" i="25"/>
  <c r="AF16" i="25"/>
  <c r="AE16" i="25"/>
  <c r="AD16" i="25"/>
  <c r="AC16" i="25"/>
  <c r="AB16" i="25"/>
  <c r="AA16" i="25"/>
  <c r="Z16" i="25"/>
  <c r="Y16" i="25"/>
  <c r="X16" i="25"/>
  <c r="W16" i="25"/>
  <c r="V16" i="25"/>
  <c r="U16" i="25"/>
  <c r="T16" i="25"/>
  <c r="S16" i="25"/>
  <c r="R16" i="25"/>
  <c r="Q16" i="25"/>
  <c r="P16" i="25"/>
  <c r="O16" i="25"/>
  <c r="N16" i="25"/>
  <c r="M16" i="25"/>
  <c r="L16" i="25"/>
  <c r="K16" i="25"/>
  <c r="J16" i="25"/>
  <c r="I16" i="25"/>
  <c r="H16" i="25"/>
  <c r="G16" i="25"/>
  <c r="F16" i="25"/>
  <c r="E16" i="25"/>
  <c r="D16" i="25"/>
  <c r="C16" i="25"/>
  <c r="B16" i="25"/>
  <c r="N10" i="25"/>
  <c r="M10" i="25"/>
  <c r="L10" i="25"/>
  <c r="K10" i="25"/>
  <c r="J10" i="25"/>
  <c r="I10" i="25"/>
  <c r="H10" i="25"/>
  <c r="G10" i="25"/>
  <c r="F10" i="25"/>
  <c r="E10" i="25"/>
  <c r="D10" i="25"/>
  <c r="C10" i="25"/>
  <c r="B10" i="25"/>
  <c r="N6" i="25"/>
  <c r="M6" i="25"/>
  <c r="L6" i="25"/>
  <c r="K6" i="25"/>
  <c r="J6" i="25"/>
  <c r="I6" i="25"/>
  <c r="H6" i="25"/>
  <c r="G6" i="25"/>
  <c r="F6" i="25"/>
  <c r="E6" i="25"/>
  <c r="D6" i="25"/>
  <c r="C6" i="25"/>
  <c r="B6" i="25"/>
  <c r="AF5" i="25"/>
  <c r="AE5" i="25"/>
  <c r="AD5" i="25"/>
  <c r="AC5" i="25"/>
  <c r="AB5" i="25"/>
  <c r="AA5" i="25"/>
  <c r="Z5" i="25"/>
  <c r="Y5" i="25"/>
  <c r="X5" i="25"/>
  <c r="W5" i="25"/>
  <c r="V5" i="25"/>
  <c r="U5" i="25"/>
  <c r="T5" i="25"/>
  <c r="S5" i="25"/>
  <c r="R5" i="25"/>
  <c r="Q5" i="25"/>
  <c r="P5" i="25"/>
  <c r="O5" i="25"/>
  <c r="N5" i="25"/>
  <c r="M5" i="25"/>
  <c r="L5" i="25"/>
  <c r="K5" i="25"/>
  <c r="J5" i="25"/>
  <c r="I5" i="25"/>
  <c r="H5" i="25"/>
  <c r="G5" i="25"/>
  <c r="F5" i="25"/>
  <c r="E5" i="25"/>
  <c r="D5" i="25"/>
  <c r="C5" i="25"/>
  <c r="B5" i="25"/>
  <c r="AF2" i="25"/>
  <c r="AF14" i="25" s="1"/>
  <c r="AE2" i="25"/>
  <c r="AE14" i="25" s="1"/>
  <c r="AD2" i="25"/>
  <c r="AD14" i="25" s="1"/>
  <c r="AC2" i="25"/>
  <c r="AC14" i="25" s="1"/>
  <c r="AB2" i="25"/>
  <c r="AB14" i="25" s="1"/>
  <c r="AA2" i="25"/>
  <c r="AA14" i="25" s="1"/>
  <c r="Z2" i="25"/>
  <c r="Z14" i="25" s="1"/>
  <c r="Y2" i="25"/>
  <c r="Y14" i="25" s="1"/>
  <c r="X2" i="25"/>
  <c r="X14" i="25" s="1"/>
  <c r="W2" i="25"/>
  <c r="W14" i="25" s="1"/>
  <c r="V2" i="25"/>
  <c r="V14" i="25" s="1"/>
  <c r="U2" i="25"/>
  <c r="U14" i="25" s="1"/>
  <c r="T2" i="25"/>
  <c r="T14" i="25" s="1"/>
  <c r="S2" i="25"/>
  <c r="S14" i="25" s="1"/>
  <c r="R2" i="25"/>
  <c r="R14" i="25" s="1"/>
  <c r="Q2" i="25"/>
  <c r="Q14" i="25" s="1"/>
  <c r="P2" i="25"/>
  <c r="P14" i="25" s="1"/>
  <c r="O2" i="25"/>
  <c r="O14" i="25" s="1"/>
  <c r="N2" i="25"/>
  <c r="N14" i="25" s="1"/>
  <c r="M2" i="25"/>
  <c r="M14" i="25" s="1"/>
  <c r="L2" i="25"/>
  <c r="L14" i="25" s="1"/>
  <c r="K2" i="25"/>
  <c r="K14" i="25" s="1"/>
  <c r="J2" i="25"/>
  <c r="J14" i="25" s="1"/>
  <c r="I2" i="25"/>
  <c r="I14" i="25" s="1"/>
  <c r="H2" i="25"/>
  <c r="H14" i="25" s="1"/>
  <c r="G2" i="25"/>
  <c r="G14" i="25" s="1"/>
  <c r="F2" i="25"/>
  <c r="F14" i="25" s="1"/>
  <c r="E2" i="25"/>
  <c r="E14" i="25" s="1"/>
  <c r="D2" i="25"/>
  <c r="D14" i="25" s="1"/>
  <c r="C2" i="25"/>
  <c r="C14" i="25" s="1"/>
  <c r="B2" i="25"/>
  <c r="B14" i="25" s="1"/>
  <c r="B159" i="27" l="1"/>
  <c r="H168" i="27" s="1"/>
  <c r="B168" i="27"/>
  <c r="B169" i="27" s="1"/>
  <c r="AC243" i="27"/>
  <c r="G246" i="27"/>
  <c r="F218" i="27"/>
  <c r="F219" i="27" s="1"/>
  <c r="F220" i="27" s="1"/>
  <c r="I18" i="25" s="1"/>
  <c r="K246" i="27"/>
  <c r="J214" i="27"/>
  <c r="J215" i="27" s="1"/>
  <c r="J216" i="27" s="1"/>
  <c r="M11" i="25" s="1"/>
  <c r="N210" i="27"/>
  <c r="N211" i="27" s="1"/>
  <c r="N212" i="27" s="1"/>
  <c r="Q9" i="25" s="1"/>
  <c r="N214" i="27"/>
  <c r="N215" i="27" s="1"/>
  <c r="N216" i="27" s="1"/>
  <c r="Q11" i="25" s="1"/>
  <c r="S240" i="27"/>
  <c r="U240" i="27"/>
  <c r="AB240" i="27"/>
  <c r="M240" i="27"/>
  <c r="E240" i="27"/>
  <c r="V214" i="27"/>
  <c r="V215" i="27" s="1"/>
  <c r="V216" i="27" s="1"/>
  <c r="Y11" i="25" s="1"/>
  <c r="D243" i="27"/>
  <c r="L246" i="27"/>
  <c r="T240" i="27"/>
  <c r="AB243" i="27"/>
  <c r="T210" i="27"/>
  <c r="T211" i="27" s="1"/>
  <c r="T212" i="27" s="1"/>
  <c r="W9" i="25" s="1"/>
  <c r="AC240" i="27"/>
  <c r="D246" i="27"/>
  <c r="K214" i="27"/>
  <c r="K215" i="27" s="1"/>
  <c r="K216" i="27" s="1"/>
  <c r="N11" i="25" s="1"/>
  <c r="L243" i="27"/>
  <c r="G240" i="27"/>
  <c r="W240" i="27"/>
  <c r="D240" i="27"/>
  <c r="S243" i="27"/>
  <c r="M246" i="27"/>
  <c r="E243" i="27"/>
  <c r="AA218" i="27"/>
  <c r="AA219" i="27" s="1"/>
  <c r="AA220" i="27" s="1"/>
  <c r="AD18" i="25" s="1"/>
  <c r="AB202" i="27"/>
  <c r="AB203" i="27" s="1"/>
  <c r="AE7" i="25" s="1"/>
  <c r="K240" i="27"/>
  <c r="T243" i="27"/>
  <c r="T246" i="27"/>
  <c r="D218" i="27"/>
  <c r="C218" i="27" s="1"/>
  <c r="L240" i="27"/>
  <c r="U243" i="27"/>
  <c r="AB246" i="27"/>
  <c r="E246" i="27"/>
  <c r="B103" i="27"/>
  <c r="K243" i="27"/>
  <c r="S246" i="27"/>
  <c r="AA240" i="27"/>
  <c r="AC246" i="27"/>
  <c r="D202" i="27"/>
  <c r="H246" i="27"/>
  <c r="H243" i="27"/>
  <c r="H240" i="27"/>
  <c r="H218" i="27"/>
  <c r="H210" i="27"/>
  <c r="H202" i="27"/>
  <c r="H203" i="27" s="1"/>
  <c r="K7" i="25" s="1"/>
  <c r="X246" i="27"/>
  <c r="X243" i="27"/>
  <c r="X240" i="27"/>
  <c r="X218" i="27"/>
  <c r="X214" i="27"/>
  <c r="X215" i="27" s="1"/>
  <c r="X216" i="27" s="1"/>
  <c r="AA11" i="25" s="1"/>
  <c r="I240" i="27"/>
  <c r="I246" i="27"/>
  <c r="I243" i="27"/>
  <c r="Q243" i="27"/>
  <c r="Q246" i="27"/>
  <c r="Q240" i="27"/>
  <c r="Y246" i="27"/>
  <c r="Y240" i="27"/>
  <c r="Y243" i="27"/>
  <c r="C162" i="27"/>
  <c r="P246" i="27"/>
  <c r="P243" i="27"/>
  <c r="P240" i="27"/>
  <c r="P202" i="27"/>
  <c r="P203" i="27" s="1"/>
  <c r="S7" i="25" s="1"/>
  <c r="P214" i="27"/>
  <c r="P215" i="27" s="1"/>
  <c r="P216" i="27" s="1"/>
  <c r="S11" i="25" s="1"/>
  <c r="B105" i="27"/>
  <c r="P210" i="27"/>
  <c r="J246" i="27"/>
  <c r="J243" i="27"/>
  <c r="J240" i="27"/>
  <c r="R246" i="27"/>
  <c r="R243" i="27"/>
  <c r="R240" i="27"/>
  <c r="R210" i="27"/>
  <c r="Z246" i="27"/>
  <c r="Z243" i="27"/>
  <c r="Z240" i="27"/>
  <c r="Z214" i="27"/>
  <c r="Z215" i="27" s="1"/>
  <c r="Z216" i="27" s="1"/>
  <c r="AC11" i="25" s="1"/>
  <c r="T218" i="27"/>
  <c r="L214" i="27"/>
  <c r="L215" i="27" s="1"/>
  <c r="L216" i="27" s="1"/>
  <c r="O11" i="25" s="1"/>
  <c r="D210" i="27"/>
  <c r="D211" i="27" s="1"/>
  <c r="S202" i="27"/>
  <c r="S203" i="27" s="1"/>
  <c r="V7" i="25" s="1"/>
  <c r="S210" i="27"/>
  <c r="J218" i="27"/>
  <c r="O246" i="27"/>
  <c r="J202" i="27"/>
  <c r="J203" i="27" s="1"/>
  <c r="M7" i="25" s="1"/>
  <c r="K218" i="27"/>
  <c r="B107" i="27"/>
  <c r="AA210" i="27"/>
  <c r="R218" i="27"/>
  <c r="AA246" i="27"/>
  <c r="R202" i="27"/>
  <c r="R203" i="27" s="1"/>
  <c r="U7" i="25" s="1"/>
  <c r="AB210" i="27"/>
  <c r="S218" i="27"/>
  <c r="F246" i="27"/>
  <c r="F243" i="27"/>
  <c r="F240" i="27"/>
  <c r="F202" i="27"/>
  <c r="F203" i="27" s="1"/>
  <c r="I7" i="25" s="1"/>
  <c r="N246" i="27"/>
  <c r="N243" i="27"/>
  <c r="N240" i="27"/>
  <c r="V246" i="27"/>
  <c r="V243" i="27"/>
  <c r="V240" i="27"/>
  <c r="T202" i="27"/>
  <c r="T203" i="27" s="1"/>
  <c r="W7" i="25" s="1"/>
  <c r="F210" i="27"/>
  <c r="AA214" i="27"/>
  <c r="AA215" i="27" s="1"/>
  <c r="AA216" i="27" s="1"/>
  <c r="AD11" i="25" s="1"/>
  <c r="V218" i="27"/>
  <c r="O243" i="27"/>
  <c r="O240" i="27"/>
  <c r="W246" i="27"/>
  <c r="W243" i="27"/>
  <c r="V202" i="27"/>
  <c r="V203" i="27" s="1"/>
  <c r="Y7" i="25" s="1"/>
  <c r="AB214" i="27"/>
  <c r="AB215" i="27" s="1"/>
  <c r="AB216" i="27" s="1"/>
  <c r="AE11" i="25" s="1"/>
  <c r="G243" i="27"/>
  <c r="K202" i="27"/>
  <c r="K203" i="27" s="1"/>
  <c r="N7" i="25" s="1"/>
  <c r="X202" i="27"/>
  <c r="X203" i="27" s="1"/>
  <c r="AA7" i="25" s="1"/>
  <c r="J210" i="27"/>
  <c r="V210" i="27"/>
  <c r="D214" i="27"/>
  <c r="R214" i="27"/>
  <c r="R215" i="27" s="1"/>
  <c r="R216" i="27" s="1"/>
  <c r="U11" i="25" s="1"/>
  <c r="L218" i="27"/>
  <c r="Z218" i="27"/>
  <c r="M243" i="27"/>
  <c r="AA243" i="27"/>
  <c r="U246" i="27"/>
  <c r="L202" i="27"/>
  <c r="L203" i="27" s="1"/>
  <c r="O7" i="25" s="1"/>
  <c r="Z202" i="27"/>
  <c r="Z203" i="27" s="1"/>
  <c r="AC7" i="25" s="1"/>
  <c r="K210" i="27"/>
  <c r="X210" i="27"/>
  <c r="F214" i="27"/>
  <c r="F215" i="27" s="1"/>
  <c r="F216" i="27" s="1"/>
  <c r="I11" i="25" s="1"/>
  <c r="S214" i="27"/>
  <c r="S215" i="27" s="1"/>
  <c r="S216" i="27" s="1"/>
  <c r="V11" i="25" s="1"/>
  <c r="N218" i="27"/>
  <c r="W218" i="27"/>
  <c r="O218" i="27"/>
  <c r="G218" i="27"/>
  <c r="W214" i="27"/>
  <c r="W215" i="27" s="1"/>
  <c r="W216" i="27" s="1"/>
  <c r="Z11" i="25" s="1"/>
  <c r="O214" i="27"/>
  <c r="O215" i="27" s="1"/>
  <c r="O216" i="27" s="1"/>
  <c r="R11" i="25" s="1"/>
  <c r="G214" i="27"/>
  <c r="G215" i="27" s="1"/>
  <c r="G216" i="27" s="1"/>
  <c r="J11" i="25" s="1"/>
  <c r="W210" i="27"/>
  <c r="O210" i="27"/>
  <c r="G210" i="27"/>
  <c r="W202" i="27"/>
  <c r="W203" i="27" s="1"/>
  <c r="Z7" i="25" s="1"/>
  <c r="O202" i="27"/>
  <c r="O203" i="27" s="1"/>
  <c r="R7" i="25" s="1"/>
  <c r="G202" i="27"/>
  <c r="G203" i="27" s="1"/>
  <c r="J7" i="25" s="1"/>
  <c r="AC218" i="27"/>
  <c r="U218" i="27"/>
  <c r="M218" i="27"/>
  <c r="E218" i="27"/>
  <c r="AC214" i="27"/>
  <c r="AC215" i="27" s="1"/>
  <c r="AC216" i="27" s="1"/>
  <c r="AF11" i="25" s="1"/>
  <c r="U214" i="27"/>
  <c r="U215" i="27" s="1"/>
  <c r="U216" i="27" s="1"/>
  <c r="X11" i="25" s="1"/>
  <c r="M214" i="27"/>
  <c r="M215" i="27" s="1"/>
  <c r="M216" i="27" s="1"/>
  <c r="P11" i="25" s="1"/>
  <c r="E214" i="27"/>
  <c r="E215" i="27" s="1"/>
  <c r="E216" i="27" s="1"/>
  <c r="H11" i="25" s="1"/>
  <c r="AC210" i="27"/>
  <c r="U210" i="27"/>
  <c r="M210" i="27"/>
  <c r="E210" i="27"/>
  <c r="AC202" i="27"/>
  <c r="AC203" i="27" s="1"/>
  <c r="AF7" i="25" s="1"/>
  <c r="U202" i="27"/>
  <c r="U203" i="27" s="1"/>
  <c r="X7" i="25" s="1"/>
  <c r="M202" i="27"/>
  <c r="M203" i="27" s="1"/>
  <c r="P7" i="25" s="1"/>
  <c r="E202" i="27"/>
  <c r="E203" i="27" s="1"/>
  <c r="H7" i="25" s="1"/>
  <c r="Y218" i="27"/>
  <c r="Q218" i="27"/>
  <c r="I218" i="27"/>
  <c r="Y214" i="27"/>
  <c r="Y215" i="27" s="1"/>
  <c r="Y216" i="27" s="1"/>
  <c r="AB11" i="25" s="1"/>
  <c r="Q214" i="27"/>
  <c r="Q215" i="27" s="1"/>
  <c r="Q216" i="27" s="1"/>
  <c r="T11" i="25" s="1"/>
  <c r="I214" i="27"/>
  <c r="I215" i="27" s="1"/>
  <c r="I216" i="27" s="1"/>
  <c r="L11" i="25" s="1"/>
  <c r="Y210" i="27"/>
  <c r="Q210" i="27"/>
  <c r="I210" i="27"/>
  <c r="Y202" i="27"/>
  <c r="Y203" i="27" s="1"/>
  <c r="AB7" i="25" s="1"/>
  <c r="Q202" i="27"/>
  <c r="Q203" i="27" s="1"/>
  <c r="T7" i="25" s="1"/>
  <c r="I202" i="27"/>
  <c r="I203" i="27" s="1"/>
  <c r="L7" i="25" s="1"/>
  <c r="N202" i="27"/>
  <c r="N203" i="27" s="1"/>
  <c r="Q7" i="25" s="1"/>
  <c r="AA202" i="27"/>
  <c r="AA203" i="27" s="1"/>
  <c r="AD7" i="25" s="1"/>
  <c r="L210" i="27"/>
  <c r="Z210" i="27"/>
  <c r="H214" i="27"/>
  <c r="H215" i="27" s="1"/>
  <c r="H216" i="27" s="1"/>
  <c r="K11" i="25" s="1"/>
  <c r="T214" i="27"/>
  <c r="T215" i="27" s="1"/>
  <c r="T216" i="27" s="1"/>
  <c r="W11" i="25" s="1"/>
  <c r="P218" i="27"/>
  <c r="AB218" i="27"/>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E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77"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D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D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D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D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2" i="14"/>
  <c r="D37" i="14"/>
  <c r="E37" i="14"/>
  <c r="F37" i="14"/>
  <c r="G37" i="14"/>
  <c r="H37" i="14"/>
  <c r="I37" i="14"/>
  <c r="J37" i="14"/>
  <c r="K37" i="14"/>
  <c r="L37" i="14"/>
  <c r="M37" i="14"/>
  <c r="C37" i="14"/>
  <c r="P7" i="12"/>
  <c r="Q7" i="12"/>
  <c r="R7" i="12"/>
  <c r="S7" i="12"/>
  <c r="O7" i="12"/>
  <c r="C246" i="27" l="1"/>
  <c r="H169" i="27"/>
  <c r="M168" i="27"/>
  <c r="M169" i="27" s="1"/>
  <c r="U168" i="27"/>
  <c r="U169" i="27" s="1"/>
  <c r="V205" i="27" s="1"/>
  <c r="V206" i="27" s="1"/>
  <c r="V207" i="27" s="1"/>
  <c r="Y8" i="25" s="1"/>
  <c r="AC168" i="27"/>
  <c r="AC169" i="27" s="1"/>
  <c r="X168" i="27"/>
  <c r="X169" i="27" s="1"/>
  <c r="Y168" i="27"/>
  <c r="Y169" i="27" s="1"/>
  <c r="Z168" i="27"/>
  <c r="Z169" i="27" s="1"/>
  <c r="AA168" i="27"/>
  <c r="AA169" i="27" s="1"/>
  <c r="AB168" i="27"/>
  <c r="AB169" i="27" s="1"/>
  <c r="N168" i="27"/>
  <c r="N169" i="27" s="1"/>
  <c r="V168" i="27"/>
  <c r="V169" i="27" s="1"/>
  <c r="W205" i="27" s="1"/>
  <c r="W206" i="27" s="1"/>
  <c r="W207" i="27" s="1"/>
  <c r="Z8" i="25" s="1"/>
  <c r="AD168" i="27"/>
  <c r="AD169" i="27" s="1"/>
  <c r="P168" i="27"/>
  <c r="P169" i="27" s="1"/>
  <c r="Q205" i="27" s="1"/>
  <c r="Q206" i="27" s="1"/>
  <c r="Q207" i="27" s="1"/>
  <c r="T8" i="25" s="1"/>
  <c r="C168" i="27"/>
  <c r="C169" i="27" s="1"/>
  <c r="D237" i="27" s="1"/>
  <c r="Q168" i="27"/>
  <c r="Q169" i="27" s="1"/>
  <c r="J168" i="27"/>
  <c r="J169" i="27" s="1"/>
  <c r="K168" i="27"/>
  <c r="K169" i="27" s="1"/>
  <c r="T168" i="27"/>
  <c r="T169" i="27" s="1"/>
  <c r="O168" i="27"/>
  <c r="O169" i="27" s="1"/>
  <c r="P205" i="27" s="1"/>
  <c r="P206" i="27" s="1"/>
  <c r="P207" i="27" s="1"/>
  <c r="S8" i="25" s="1"/>
  <c r="W168" i="27"/>
  <c r="W169" i="27" s="1"/>
  <c r="I168" i="27"/>
  <c r="I169" i="27" s="1"/>
  <c r="R168" i="27"/>
  <c r="R169" i="27" s="1"/>
  <c r="S168" i="27"/>
  <c r="S169" i="27" s="1"/>
  <c r="L168" i="27"/>
  <c r="L169" i="27" s="1"/>
  <c r="D162" i="27"/>
  <c r="C240" i="27"/>
  <c r="C243" i="27"/>
  <c r="D219" i="27"/>
  <c r="D220" i="27" s="1"/>
  <c r="G18" i="25" s="1"/>
  <c r="I211" i="27"/>
  <c r="I212" i="27" s="1"/>
  <c r="L9" i="25" s="1"/>
  <c r="P219" i="27"/>
  <c r="P220" i="27" s="1"/>
  <c r="S18" i="25" s="1"/>
  <c r="Q211" i="27"/>
  <c r="Q212" i="27" s="1"/>
  <c r="T9" i="25" s="1"/>
  <c r="E211" i="27"/>
  <c r="E212" i="27" s="1"/>
  <c r="H9" i="25" s="1"/>
  <c r="E219" i="27"/>
  <c r="E220" i="27" s="1"/>
  <c r="H18" i="25" s="1"/>
  <c r="G219" i="27"/>
  <c r="G220" i="27" s="1"/>
  <c r="J18" i="25" s="1"/>
  <c r="K211" i="27"/>
  <c r="K212" i="27" s="1"/>
  <c r="N9" i="25" s="1"/>
  <c r="S219" i="27"/>
  <c r="S220" i="27" s="1"/>
  <c r="V18" i="25" s="1"/>
  <c r="AA211" i="27"/>
  <c r="AA212" i="27" s="1"/>
  <c r="AD9" i="25" s="1"/>
  <c r="H219" i="27"/>
  <c r="H220" i="27" s="1"/>
  <c r="K18" i="25" s="1"/>
  <c r="S211" i="27"/>
  <c r="S212" i="27" s="1"/>
  <c r="V9" i="25" s="1"/>
  <c r="Y211" i="27"/>
  <c r="Y212" i="27" s="1"/>
  <c r="AB9" i="25" s="1"/>
  <c r="M211" i="27"/>
  <c r="M212" i="27" s="1"/>
  <c r="P9" i="25" s="1"/>
  <c r="M219" i="27"/>
  <c r="M220" i="27" s="1"/>
  <c r="P18" i="25" s="1"/>
  <c r="O219" i="27"/>
  <c r="O220" i="27" s="1"/>
  <c r="R18" i="25" s="1"/>
  <c r="Z219" i="27"/>
  <c r="Z220" i="27" s="1"/>
  <c r="AC18" i="25" s="1"/>
  <c r="AB211" i="27"/>
  <c r="AB212" i="27" s="1"/>
  <c r="AE9" i="25" s="1"/>
  <c r="D212" i="27"/>
  <c r="G9" i="25" s="1"/>
  <c r="C210" i="27"/>
  <c r="R211" i="27"/>
  <c r="R212" i="27" s="1"/>
  <c r="U9" i="25" s="1"/>
  <c r="X219" i="27"/>
  <c r="X220" i="27" s="1"/>
  <c r="AA18" i="25" s="1"/>
  <c r="AB219" i="27"/>
  <c r="AB220" i="27" s="1"/>
  <c r="AE18" i="25" s="1"/>
  <c r="U211" i="27"/>
  <c r="U212" i="27" s="1"/>
  <c r="X9" i="25" s="1"/>
  <c r="U219" i="27"/>
  <c r="U220" i="27" s="1"/>
  <c r="X18" i="25" s="1"/>
  <c r="G211" i="27"/>
  <c r="G212" i="27" s="1"/>
  <c r="J9" i="25" s="1"/>
  <c r="W219" i="27"/>
  <c r="W220" i="27" s="1"/>
  <c r="Z18" i="25" s="1"/>
  <c r="L219" i="27"/>
  <c r="L220" i="27" s="1"/>
  <c r="O18" i="25" s="1"/>
  <c r="V219" i="27"/>
  <c r="V220" i="27" s="1"/>
  <c r="Y18" i="25" s="1"/>
  <c r="J211" i="27"/>
  <c r="J212" i="27" s="1"/>
  <c r="M9" i="25" s="1"/>
  <c r="R219" i="27"/>
  <c r="R220" i="27" s="1"/>
  <c r="U18" i="25" s="1"/>
  <c r="W237" i="27"/>
  <c r="AC211" i="27"/>
  <c r="AC212" i="27" s="1"/>
  <c r="AF9" i="25" s="1"/>
  <c r="AC219" i="27"/>
  <c r="AC220" i="27" s="1"/>
  <c r="AF18" i="25" s="1"/>
  <c r="O211" i="27"/>
  <c r="O212" i="27" s="1"/>
  <c r="R9" i="25" s="1"/>
  <c r="T219" i="27"/>
  <c r="T220" i="27" s="1"/>
  <c r="W18" i="25" s="1"/>
  <c r="C219" i="27"/>
  <c r="C220" i="27" s="1"/>
  <c r="F18" i="25" s="1"/>
  <c r="B218" i="27"/>
  <c r="R31" i="27" s="1"/>
  <c r="R60" i="27" s="1"/>
  <c r="K219" i="27"/>
  <c r="K220" i="27" s="1"/>
  <c r="N18" i="25" s="1"/>
  <c r="Y219" i="27"/>
  <c r="Y220" i="27" s="1"/>
  <c r="AB18" i="25" s="1"/>
  <c r="X211" i="27"/>
  <c r="X212" i="27" s="1"/>
  <c r="AA9" i="25" s="1"/>
  <c r="Z211" i="27"/>
  <c r="Z212" i="27" s="1"/>
  <c r="AC9" i="25" s="1"/>
  <c r="L211" i="27"/>
  <c r="L212" i="27" s="1"/>
  <c r="O9" i="25" s="1"/>
  <c r="W211" i="27"/>
  <c r="W212" i="27" s="1"/>
  <c r="Z9" i="25" s="1"/>
  <c r="N219" i="27"/>
  <c r="N220" i="27" s="1"/>
  <c r="Q18" i="25" s="1"/>
  <c r="D215" i="27"/>
  <c r="D216" i="27" s="1"/>
  <c r="G11" i="25" s="1"/>
  <c r="C214" i="27"/>
  <c r="F211" i="27"/>
  <c r="F212" i="27" s="1"/>
  <c r="I9" i="25" s="1"/>
  <c r="P211" i="27"/>
  <c r="P212" i="27" s="1"/>
  <c r="S9" i="25" s="1"/>
  <c r="D203" i="27"/>
  <c r="G7" i="25" s="1"/>
  <c r="C202" i="27"/>
  <c r="Q219" i="27"/>
  <c r="Q220" i="27" s="1"/>
  <c r="T18" i="25" s="1"/>
  <c r="J219" i="27"/>
  <c r="J220" i="27" s="1"/>
  <c r="M18" i="25" s="1"/>
  <c r="I219" i="27"/>
  <c r="I220" i="27" s="1"/>
  <c r="L18" i="25" s="1"/>
  <c r="V211" i="27"/>
  <c r="V212" i="27" s="1"/>
  <c r="Y9" i="25" s="1"/>
  <c r="H211" i="27"/>
  <c r="H212" i="27" s="1"/>
  <c r="K9" i="25" s="1"/>
  <c r="D26" i="14"/>
  <c r="C26" i="14"/>
  <c r="D19" i="14"/>
  <c r="E19" i="14"/>
  <c r="C19" i="14"/>
  <c r="D12" i="14"/>
  <c r="E12" i="14"/>
  <c r="C12" i="14"/>
  <c r="P5" i="14"/>
  <c r="Q5" i="14" s="1"/>
  <c r="R5" i="14" s="1"/>
  <c r="S5" i="14" s="1"/>
  <c r="T5" i="14" s="1"/>
  <c r="U5" i="14" s="1"/>
  <c r="V5" i="14" s="1"/>
  <c r="W5" i="14" s="1"/>
  <c r="X5" i="14" s="1"/>
  <c r="Y5" i="14" s="1"/>
  <c r="Z5" i="14" s="1"/>
  <c r="AA5" i="14" s="1"/>
  <c r="AB5" i="14" s="1"/>
  <c r="AC5" i="14" s="1"/>
  <c r="AD5" i="14" s="1"/>
  <c r="AE5" i="14" s="1"/>
  <c r="AF5" i="14" s="1"/>
  <c r="AG5" i="14" s="1"/>
  <c r="D5" i="14"/>
  <c r="E5" i="14"/>
  <c r="M5" i="14"/>
  <c r="N5" i="14"/>
  <c r="O5" i="14"/>
  <c r="C5" i="14"/>
  <c r="C61" i="14"/>
  <c r="C55" i="14"/>
  <c r="D55" i="14" s="1"/>
  <c r="E55" i="14" s="1"/>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C44" i="14"/>
  <c r="D44" i="14" s="1"/>
  <c r="E44" i="14" s="1"/>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C31" i="14"/>
  <c r="D31" i="14" s="1"/>
  <c r="E31" i="14" s="1"/>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B246" i="27" l="1"/>
  <c r="P237" i="27"/>
  <c r="V237" i="27"/>
  <c r="Q237" i="27"/>
  <c r="T237" i="27"/>
  <c r="T205" i="27"/>
  <c r="Y237" i="27"/>
  <c r="Y205" i="27"/>
  <c r="X237" i="27"/>
  <c r="X205" i="27"/>
  <c r="D205" i="27"/>
  <c r="AA237" i="27"/>
  <c r="AA205" i="27"/>
  <c r="U237" i="27"/>
  <c r="U205" i="27"/>
  <c r="O237" i="27"/>
  <c r="O205" i="27"/>
  <c r="N237" i="27"/>
  <c r="N205" i="27"/>
  <c r="R237" i="27"/>
  <c r="R205" i="27"/>
  <c r="S237" i="27"/>
  <c r="S205" i="27"/>
  <c r="L237" i="27"/>
  <c r="L205" i="27"/>
  <c r="AC237" i="27"/>
  <c r="AC205" i="27"/>
  <c r="I237" i="27"/>
  <c r="I205" i="27"/>
  <c r="Z237" i="27"/>
  <c r="Z205" i="27"/>
  <c r="J237" i="27"/>
  <c r="J205" i="27"/>
  <c r="M237" i="27"/>
  <c r="M205" i="27"/>
  <c r="K237" i="27"/>
  <c r="K205" i="27"/>
  <c r="AB237" i="27"/>
  <c r="AB205" i="27"/>
  <c r="Z41" i="27"/>
  <c r="Z70" i="27" s="1"/>
  <c r="E162" i="27"/>
  <c r="F162" i="27" s="1"/>
  <c r="G162" i="27" s="1"/>
  <c r="I41" i="27"/>
  <c r="I70" i="27" s="1"/>
  <c r="B243" i="27"/>
  <c r="J39" i="27" s="1"/>
  <c r="J68" i="27" s="1"/>
  <c r="D168" i="27"/>
  <c r="AC41" i="27"/>
  <c r="AC70" i="27" s="1"/>
  <c r="Q41" i="27"/>
  <c r="Q70" i="27" s="1"/>
  <c r="F41" i="27"/>
  <c r="F70" i="27" s="1"/>
  <c r="M41" i="27"/>
  <c r="M70" i="27" s="1"/>
  <c r="AB41" i="27"/>
  <c r="AB70" i="27" s="1"/>
  <c r="T41" i="27"/>
  <c r="T70" i="27" s="1"/>
  <c r="B16" i="27"/>
  <c r="P41" i="27"/>
  <c r="P70" i="27" s="1"/>
  <c r="E41" i="27"/>
  <c r="E70" i="27" s="1"/>
  <c r="Y41" i="27"/>
  <c r="Y70" i="27" s="1"/>
  <c r="K41" i="27"/>
  <c r="K70" i="27" s="1"/>
  <c r="V41" i="27"/>
  <c r="V70" i="27" s="1"/>
  <c r="X41" i="27"/>
  <c r="X70" i="27" s="1"/>
  <c r="U41" i="27"/>
  <c r="U70" i="27" s="1"/>
  <c r="L41" i="27"/>
  <c r="L70" i="27" s="1"/>
  <c r="B240" i="27"/>
  <c r="T37" i="27" s="1"/>
  <c r="T66" i="27" s="1"/>
  <c r="AF41" i="27"/>
  <c r="AF70" i="27" s="1"/>
  <c r="S41" i="27"/>
  <c r="S70" i="27" s="1"/>
  <c r="O41" i="27"/>
  <c r="O70" i="27" s="1"/>
  <c r="J41" i="27"/>
  <c r="J70" i="27" s="1"/>
  <c r="R41" i="27"/>
  <c r="R70" i="27" s="1"/>
  <c r="AD41" i="27"/>
  <c r="AD70" i="27" s="1"/>
  <c r="W41" i="27"/>
  <c r="W70" i="27" s="1"/>
  <c r="AE41" i="27"/>
  <c r="AE70" i="27" s="1"/>
  <c r="G41" i="27"/>
  <c r="G70" i="27" s="1"/>
  <c r="AA41" i="27"/>
  <c r="AA70" i="27" s="1"/>
  <c r="L31" i="27"/>
  <c r="L60" i="27" s="1"/>
  <c r="X31" i="27"/>
  <c r="X60" i="27" s="1"/>
  <c r="M31" i="27"/>
  <c r="M60" i="27" s="1"/>
  <c r="S31" i="27"/>
  <c r="S60" i="27" s="1"/>
  <c r="H41" i="27"/>
  <c r="H70" i="27" s="1"/>
  <c r="N41" i="27"/>
  <c r="N70" i="27" s="1"/>
  <c r="O31" i="27"/>
  <c r="O60" i="27" s="1"/>
  <c r="K31" i="27"/>
  <c r="K60" i="27" s="1"/>
  <c r="P31" i="27"/>
  <c r="P60" i="27" s="1"/>
  <c r="T31" i="27"/>
  <c r="T60" i="27" s="1"/>
  <c r="C211" i="27"/>
  <c r="C212" i="27" s="1"/>
  <c r="F9" i="25" s="1"/>
  <c r="B210" i="27"/>
  <c r="C203" i="27"/>
  <c r="F7" i="25" s="1"/>
  <c r="B202" i="27"/>
  <c r="B203" i="27" s="1"/>
  <c r="E7" i="25" s="1"/>
  <c r="E31" i="27"/>
  <c r="E60" i="27" s="1"/>
  <c r="Y31" i="27"/>
  <c r="Y60" i="27" s="1"/>
  <c r="Q31" i="27"/>
  <c r="Q60" i="27" s="1"/>
  <c r="J31" i="27"/>
  <c r="J60" i="27" s="1"/>
  <c r="G31" i="27"/>
  <c r="G60" i="27" s="1"/>
  <c r="D31" i="27"/>
  <c r="D60" i="27" s="1"/>
  <c r="H31" i="27"/>
  <c r="H60" i="27" s="1"/>
  <c r="B219" i="27"/>
  <c r="AC31" i="27"/>
  <c r="AC60" i="27" s="1"/>
  <c r="F31" i="27"/>
  <c r="F60" i="27" s="1"/>
  <c r="AA31" i="27"/>
  <c r="AA60" i="27" s="1"/>
  <c r="V31" i="27"/>
  <c r="V60" i="27" s="1"/>
  <c r="N31" i="27"/>
  <c r="N60" i="27" s="1"/>
  <c r="Z31" i="27"/>
  <c r="Z60" i="27" s="1"/>
  <c r="AB31" i="27"/>
  <c r="AB60" i="27" s="1"/>
  <c r="I31" i="27"/>
  <c r="I60" i="27" s="1"/>
  <c r="AD31" i="27"/>
  <c r="AD60" i="27" s="1"/>
  <c r="AE31" i="27"/>
  <c r="AE60" i="27" s="1"/>
  <c r="U31" i="27"/>
  <c r="U60" i="27" s="1"/>
  <c r="C215" i="27"/>
  <c r="C216" i="27" s="1"/>
  <c r="F11" i="25" s="1"/>
  <c r="B214" i="27"/>
  <c r="B215" i="27" s="1"/>
  <c r="B216" i="27" s="1"/>
  <c r="E11" i="25" s="1"/>
  <c r="W31" i="27"/>
  <c r="W60" i="27" s="1"/>
  <c r="C7" i="14"/>
  <c r="B8" i="16" s="1"/>
  <c r="I14" i="14"/>
  <c r="H15" i="16" s="1"/>
  <c r="J14" i="14"/>
  <c r="I15" i="16" s="1"/>
  <c r="J15" i="16"/>
  <c r="Y39" i="27" l="1"/>
  <c r="Y68" i="27" s="1"/>
  <c r="M39" i="27"/>
  <c r="M68" i="27" s="1"/>
  <c r="B12" i="27"/>
  <c r="B220" i="27"/>
  <c r="E18" i="25" s="1"/>
  <c r="S24" i="27"/>
  <c r="S54" i="27" s="1"/>
  <c r="C205" i="27"/>
  <c r="D206" i="27"/>
  <c r="D207" i="27" s="1"/>
  <c r="Q24" i="27"/>
  <c r="Q54" i="27" s="1"/>
  <c r="O206" i="27"/>
  <c r="O207" i="27" s="1"/>
  <c r="R8" i="25" s="1"/>
  <c r="R25" i="27"/>
  <c r="R55" i="27" s="1"/>
  <c r="Z206" i="27"/>
  <c r="Z207" i="27" s="1"/>
  <c r="AC8" i="25" s="1"/>
  <c r="AB24" i="27"/>
  <c r="AB54" i="27" s="1"/>
  <c r="AC25" i="27"/>
  <c r="AC55" i="27" s="1"/>
  <c r="Z24" i="27"/>
  <c r="Z54" i="27" s="1"/>
  <c r="X206" i="27"/>
  <c r="X207" i="27" s="1"/>
  <c r="AA8" i="25" s="1"/>
  <c r="AA25" i="27"/>
  <c r="AA55" i="27" s="1"/>
  <c r="O25" i="27"/>
  <c r="O55" i="27" s="1"/>
  <c r="L206" i="27"/>
  <c r="L207" i="27" s="1"/>
  <c r="O8" i="25" s="1"/>
  <c r="N24" i="27"/>
  <c r="N54" i="27" s="1"/>
  <c r="AE25" i="27"/>
  <c r="AE55" i="27" s="1"/>
  <c r="AB206" i="27"/>
  <c r="AB207" i="27" s="1"/>
  <c r="AE8" i="25" s="1"/>
  <c r="AD24" i="27"/>
  <c r="AD54" i="27" s="1"/>
  <c r="K206" i="27"/>
  <c r="K207" i="27" s="1"/>
  <c r="N8" i="25" s="1"/>
  <c r="M24" i="27"/>
  <c r="M54" i="27" s="1"/>
  <c r="N25" i="27"/>
  <c r="N55" i="27" s="1"/>
  <c r="S206" i="27"/>
  <c r="S207" i="27" s="1"/>
  <c r="V8" i="25" s="1"/>
  <c r="U24" i="27"/>
  <c r="U54" i="27" s="1"/>
  <c r="V25" i="27"/>
  <c r="V55" i="27" s="1"/>
  <c r="U206" i="27"/>
  <c r="U207" i="27" s="1"/>
  <c r="X8" i="25" s="1"/>
  <c r="X25" i="27"/>
  <c r="X55" i="27" s="1"/>
  <c r="W24" i="27"/>
  <c r="W54" i="27" s="1"/>
  <c r="AB25" i="27"/>
  <c r="AB55" i="27" s="1"/>
  <c r="AA24" i="27"/>
  <c r="AA54" i="27" s="1"/>
  <c r="Y206" i="27"/>
  <c r="Y207" i="27" s="1"/>
  <c r="AB8" i="25" s="1"/>
  <c r="P25" i="27"/>
  <c r="P55" i="27" s="1"/>
  <c r="M206" i="27"/>
  <c r="M207" i="27" s="1"/>
  <c r="P8" i="25" s="1"/>
  <c r="O24" i="27"/>
  <c r="O54" i="27" s="1"/>
  <c r="R206" i="27"/>
  <c r="R207" i="27" s="1"/>
  <c r="U8" i="25" s="1"/>
  <c r="U25" i="27"/>
  <c r="U55" i="27" s="1"/>
  <c r="T24" i="27"/>
  <c r="T54" i="27" s="1"/>
  <c r="R24" i="27"/>
  <c r="R54" i="27" s="1"/>
  <c r="K24" i="27"/>
  <c r="K54" i="27" s="1"/>
  <c r="Z25" i="27"/>
  <c r="Z55" i="27" s="1"/>
  <c r="I206" i="27"/>
  <c r="L25" i="27"/>
  <c r="L55" i="27" s="1"/>
  <c r="Y25" i="27"/>
  <c r="Y55" i="27" s="1"/>
  <c r="S25" i="27"/>
  <c r="S55" i="27" s="1"/>
  <c r="Y24" i="27"/>
  <c r="Y54" i="27" s="1"/>
  <c r="X24" i="27"/>
  <c r="X54" i="27" s="1"/>
  <c r="C237" i="27"/>
  <c r="AE24" i="27"/>
  <c r="AE54" i="27" s="1"/>
  <c r="AC206" i="27"/>
  <c r="AC207" i="27" s="1"/>
  <c r="AF8" i="25" s="1"/>
  <c r="AC24" i="27"/>
  <c r="AC54" i="27" s="1"/>
  <c r="AD25" i="27"/>
  <c r="AD55" i="27" s="1"/>
  <c r="AA206" i="27"/>
  <c r="AA207" i="27" s="1"/>
  <c r="AD8" i="25" s="1"/>
  <c r="T206" i="27"/>
  <c r="T207" i="27" s="1"/>
  <c r="W8" i="25" s="1"/>
  <c r="V24" i="27"/>
  <c r="V54" i="27" s="1"/>
  <c r="W25" i="27"/>
  <c r="W55" i="27" s="1"/>
  <c r="J206" i="27"/>
  <c r="L24" i="27"/>
  <c r="L54" i="27" s="1"/>
  <c r="M25" i="27"/>
  <c r="M55" i="27" s="1"/>
  <c r="T25" i="27"/>
  <c r="T55" i="27" s="1"/>
  <c r="N206" i="27"/>
  <c r="N207" i="27" s="1"/>
  <c r="Q8" i="25" s="1"/>
  <c r="Q25" i="27"/>
  <c r="Q55" i="27" s="1"/>
  <c r="P24" i="27"/>
  <c r="P54" i="27" s="1"/>
  <c r="R39" i="27"/>
  <c r="R68" i="27" s="1"/>
  <c r="AA39" i="27"/>
  <c r="AA68" i="27" s="1"/>
  <c r="Z39" i="27"/>
  <c r="Z68" i="27" s="1"/>
  <c r="E37" i="27"/>
  <c r="E66" i="27" s="1"/>
  <c r="I39" i="27"/>
  <c r="I68" i="27" s="1"/>
  <c r="G39" i="27"/>
  <c r="G68" i="27" s="1"/>
  <c r="J37" i="27"/>
  <c r="J66" i="27" s="1"/>
  <c r="T39" i="27"/>
  <c r="T68" i="27" s="1"/>
  <c r="AF39" i="27"/>
  <c r="AF68" i="27" s="1"/>
  <c r="AE39" i="27"/>
  <c r="AE68" i="27" s="1"/>
  <c r="B15" i="27"/>
  <c r="AC39" i="27"/>
  <c r="AC68" i="27" s="1"/>
  <c r="X39" i="27"/>
  <c r="X68" i="27" s="1"/>
  <c r="K39" i="27"/>
  <c r="K68" i="27" s="1"/>
  <c r="P39" i="27"/>
  <c r="P68" i="27" s="1"/>
  <c r="U39" i="27"/>
  <c r="U68" i="27" s="1"/>
  <c r="N39" i="27"/>
  <c r="N68" i="27" s="1"/>
  <c r="W39" i="27"/>
  <c r="W68" i="27" s="1"/>
  <c r="H39" i="27"/>
  <c r="H68" i="27" s="1"/>
  <c r="O39" i="27"/>
  <c r="O68" i="27" s="1"/>
  <c r="AD39" i="27"/>
  <c r="AD68" i="27" s="1"/>
  <c r="E168" i="27"/>
  <c r="D169" i="27"/>
  <c r="V39" i="27"/>
  <c r="V68" i="27" s="1"/>
  <c r="E39" i="27"/>
  <c r="E68" i="27" s="1"/>
  <c r="L39" i="27"/>
  <c r="L68" i="27" s="1"/>
  <c r="F39" i="27"/>
  <c r="F68" i="27" s="1"/>
  <c r="S39" i="27"/>
  <c r="S68" i="27" s="1"/>
  <c r="Q39" i="27"/>
  <c r="Q68" i="27" s="1"/>
  <c r="AB39" i="27"/>
  <c r="AB68" i="27" s="1"/>
  <c r="O37" i="27"/>
  <c r="O66" i="27" s="1"/>
  <c r="S37" i="27"/>
  <c r="S66" i="27" s="1"/>
  <c r="P37" i="27"/>
  <c r="P66" i="27" s="1"/>
  <c r="AA37" i="27"/>
  <c r="AA66" i="27" s="1"/>
  <c r="V37" i="27"/>
  <c r="V66" i="27" s="1"/>
  <c r="K37" i="27"/>
  <c r="K66" i="27" s="1"/>
  <c r="AD37" i="27"/>
  <c r="AD66" i="27" s="1"/>
  <c r="L37" i="27"/>
  <c r="L66" i="27" s="1"/>
  <c r="AF37" i="27"/>
  <c r="AF66" i="27" s="1"/>
  <c r="H37" i="27"/>
  <c r="H66" i="27" s="1"/>
  <c r="X37" i="27"/>
  <c r="X66" i="27" s="1"/>
  <c r="M37" i="27"/>
  <c r="M66" i="27" s="1"/>
  <c r="Z37" i="27"/>
  <c r="Z66" i="27" s="1"/>
  <c r="AE37" i="27"/>
  <c r="AE66" i="27" s="1"/>
  <c r="Y37" i="27"/>
  <c r="Y66" i="27" s="1"/>
  <c r="AC37" i="27"/>
  <c r="AC66" i="27" s="1"/>
  <c r="R37" i="27"/>
  <c r="R66" i="27" s="1"/>
  <c r="B14" i="27"/>
  <c r="I37" i="27"/>
  <c r="I66" i="27" s="1"/>
  <c r="F37" i="27"/>
  <c r="F66" i="27" s="1"/>
  <c r="U37" i="27"/>
  <c r="U66" i="27" s="1"/>
  <c r="G37" i="27"/>
  <c r="G66" i="27" s="1"/>
  <c r="N37" i="27"/>
  <c r="N66" i="27" s="1"/>
  <c r="W37" i="27"/>
  <c r="W66" i="27" s="1"/>
  <c r="AB37" i="27"/>
  <c r="AB66" i="27" s="1"/>
  <c r="Q37" i="27"/>
  <c r="Q66" i="27" s="1"/>
  <c r="B100" i="27"/>
  <c r="B11" i="27"/>
  <c r="E21" i="27"/>
  <c r="E50" i="27" s="1"/>
  <c r="D21" i="27"/>
  <c r="D50" i="27" s="1"/>
  <c r="B8" i="27"/>
  <c r="G21" i="27"/>
  <c r="G50" i="27" s="1"/>
  <c r="T21" i="27"/>
  <c r="T50" i="27" s="1"/>
  <c r="J21" i="27"/>
  <c r="J50" i="27" s="1"/>
  <c r="Z21" i="27"/>
  <c r="Z50" i="27" s="1"/>
  <c r="I21" i="27"/>
  <c r="I50" i="27" s="1"/>
  <c r="AB21" i="27"/>
  <c r="AB50" i="27" s="1"/>
  <c r="V21" i="27"/>
  <c r="V50" i="27" s="1"/>
  <c r="AE21" i="27"/>
  <c r="AE50" i="27" s="1"/>
  <c r="O21" i="27"/>
  <c r="O50" i="27" s="1"/>
  <c r="L21" i="27"/>
  <c r="L50" i="27" s="1"/>
  <c r="K21" i="27"/>
  <c r="K50" i="27" s="1"/>
  <c r="Q21" i="27"/>
  <c r="Q50" i="27" s="1"/>
  <c r="U21" i="27"/>
  <c r="U50" i="27" s="1"/>
  <c r="M21" i="27"/>
  <c r="M50" i="27" s="1"/>
  <c r="R21" i="27"/>
  <c r="R50" i="27" s="1"/>
  <c r="AA21" i="27"/>
  <c r="AA50" i="27" s="1"/>
  <c r="X21" i="27"/>
  <c r="X50" i="27" s="1"/>
  <c r="W21" i="27"/>
  <c r="W50" i="27" s="1"/>
  <c r="AC21" i="27"/>
  <c r="AC50" i="27" s="1"/>
  <c r="Y21" i="27"/>
  <c r="Y50" i="27" s="1"/>
  <c r="S21" i="27"/>
  <c r="S50" i="27" s="1"/>
  <c r="N21" i="27"/>
  <c r="N50" i="27" s="1"/>
  <c r="P21" i="27"/>
  <c r="P50" i="27" s="1"/>
  <c r="H21" i="27"/>
  <c r="H50" i="27" s="1"/>
  <c r="AD21" i="27"/>
  <c r="AD50" i="27" s="1"/>
  <c r="F21" i="27"/>
  <c r="F50" i="27" s="1"/>
  <c r="B211" i="27"/>
  <c r="V27" i="27"/>
  <c r="V56" i="27" s="1"/>
  <c r="D27" i="27"/>
  <c r="D56" i="27" s="1"/>
  <c r="P27" i="27"/>
  <c r="P56" i="27" s="1"/>
  <c r="AB27" i="27"/>
  <c r="AB56" i="27" s="1"/>
  <c r="AD27" i="27"/>
  <c r="AD56" i="27" s="1"/>
  <c r="J27" i="27"/>
  <c r="J56" i="27" s="1"/>
  <c r="AA27" i="27"/>
  <c r="AA56" i="27" s="1"/>
  <c r="AE27" i="27"/>
  <c r="AE56" i="27" s="1"/>
  <c r="N27" i="27"/>
  <c r="N56" i="27" s="1"/>
  <c r="Y27" i="27"/>
  <c r="Y56" i="27" s="1"/>
  <c r="U27" i="27"/>
  <c r="U56" i="27" s="1"/>
  <c r="G27" i="27"/>
  <c r="G56" i="27" s="1"/>
  <c r="I27" i="27"/>
  <c r="I56" i="27" s="1"/>
  <c r="L27" i="27"/>
  <c r="L56" i="27" s="1"/>
  <c r="R27" i="27"/>
  <c r="R56" i="27" s="1"/>
  <c r="S27" i="27"/>
  <c r="S56" i="27" s="1"/>
  <c r="T27" i="27"/>
  <c r="T56" i="27" s="1"/>
  <c r="M27" i="27"/>
  <c r="M56" i="27" s="1"/>
  <c r="O27" i="27"/>
  <c r="O56" i="27" s="1"/>
  <c r="F27" i="27"/>
  <c r="F56" i="27" s="1"/>
  <c r="Z27" i="27"/>
  <c r="Z56" i="27" s="1"/>
  <c r="H27" i="27"/>
  <c r="H56" i="27" s="1"/>
  <c r="K27" i="27"/>
  <c r="K56" i="27" s="1"/>
  <c r="AC27" i="27"/>
  <c r="AC56" i="27" s="1"/>
  <c r="Q27" i="27"/>
  <c r="Q56" i="27" s="1"/>
  <c r="X27" i="27"/>
  <c r="X56" i="27" s="1"/>
  <c r="W27" i="27"/>
  <c r="W56" i="27" s="1"/>
  <c r="B90" i="27"/>
  <c r="E27" i="27"/>
  <c r="E56" i="27" s="1"/>
  <c r="C50" i="14"/>
  <c r="C32" i="14"/>
  <c r="C38" i="14"/>
  <c r="C45" i="14"/>
  <c r="C49" i="14"/>
  <c r="D105" i="14"/>
  <c r="D107" i="14"/>
  <c r="E29" i="27" l="1"/>
  <c r="E58" i="27" s="1"/>
  <c r="B212" i="27"/>
  <c r="E9" i="25" s="1"/>
  <c r="D9" i="27"/>
  <c r="I207" i="27"/>
  <c r="L8" i="25" s="1"/>
  <c r="E9" i="27"/>
  <c r="J207" i="27"/>
  <c r="M8" i="25" s="1"/>
  <c r="B84" i="27"/>
  <c r="B85" i="27"/>
  <c r="E237" i="27"/>
  <c r="E205" i="27"/>
  <c r="E206" i="27" s="1"/>
  <c r="E207" i="27" s="1"/>
  <c r="B237" i="27"/>
  <c r="C206" i="27"/>
  <c r="C207" i="27" s="1"/>
  <c r="B205" i="27"/>
  <c r="B206" i="27" s="1"/>
  <c r="B207" i="27" s="1"/>
  <c r="B98" i="27"/>
  <c r="F168" i="27"/>
  <c r="E169" i="27"/>
  <c r="B96" i="27"/>
  <c r="B80" i="27"/>
  <c r="B86" i="27"/>
  <c r="B10" i="27"/>
  <c r="D29" i="27"/>
  <c r="D58" i="27" s="1"/>
  <c r="V29" i="27"/>
  <c r="V58" i="27" s="1"/>
  <c r="P29" i="27"/>
  <c r="P58" i="27" s="1"/>
  <c r="Y29" i="27"/>
  <c r="Y58" i="27" s="1"/>
  <c r="N29" i="27"/>
  <c r="N58" i="27" s="1"/>
  <c r="G29" i="27"/>
  <c r="G58" i="27" s="1"/>
  <c r="T29" i="27"/>
  <c r="T58" i="27" s="1"/>
  <c r="AD29" i="27"/>
  <c r="AD58" i="27" s="1"/>
  <c r="Q29" i="27"/>
  <c r="Q58" i="27" s="1"/>
  <c r="AC29" i="27"/>
  <c r="AC58" i="27" s="1"/>
  <c r="J29" i="27"/>
  <c r="J58" i="27" s="1"/>
  <c r="AE29" i="27"/>
  <c r="AE58" i="27" s="1"/>
  <c r="M29" i="27"/>
  <c r="M58" i="27" s="1"/>
  <c r="I29" i="27"/>
  <c r="I58" i="27" s="1"/>
  <c r="S29" i="27"/>
  <c r="S58" i="27" s="1"/>
  <c r="R29" i="27"/>
  <c r="R58" i="27" s="1"/>
  <c r="U29" i="27"/>
  <c r="U58" i="27" s="1"/>
  <c r="X29" i="27"/>
  <c r="X58" i="27" s="1"/>
  <c r="K29" i="27"/>
  <c r="K58" i="27" s="1"/>
  <c r="F29" i="27"/>
  <c r="F58" i="27" s="1"/>
  <c r="H29" i="27"/>
  <c r="H58" i="27" s="1"/>
  <c r="W29" i="27"/>
  <c r="W58" i="27" s="1"/>
  <c r="O29" i="27"/>
  <c r="O58" i="27" s="1"/>
  <c r="L29" i="27"/>
  <c r="L58" i="27" s="1"/>
  <c r="AA29" i="27"/>
  <c r="AA58" i="27" s="1"/>
  <c r="Z29" i="27"/>
  <c r="Z58" i="27" s="1"/>
  <c r="AB29" i="27"/>
  <c r="AB58" i="27" s="1"/>
  <c r="C51" i="14"/>
  <c r="A30" i="17"/>
  <c r="F237" i="27" l="1"/>
  <c r="C13" i="27" s="1"/>
  <c r="F205" i="27"/>
  <c r="F206" i="27" s="1"/>
  <c r="F207" i="27" s="1"/>
  <c r="F169" i="27"/>
  <c r="G168" i="27"/>
  <c r="G169" i="27" s="1"/>
  <c r="B88" i="27"/>
  <c r="Q15" i="16"/>
  <c r="AF15" i="16"/>
  <c r="X15" i="16"/>
  <c r="P15" i="16"/>
  <c r="Y15" i="16"/>
  <c r="AE15" i="16"/>
  <c r="W15" i="16"/>
  <c r="O15" i="16"/>
  <c r="AD15" i="16"/>
  <c r="V15" i="16"/>
  <c r="N15" i="16"/>
  <c r="AC15" i="16"/>
  <c r="U15" i="16"/>
  <c r="M15" i="16"/>
  <c r="AB15" i="16"/>
  <c r="L15" i="16"/>
  <c r="AA15" i="16"/>
  <c r="S15" i="16"/>
  <c r="K15" i="16"/>
  <c r="T15" i="16"/>
  <c r="Z15" i="16"/>
  <c r="R15" i="16"/>
  <c r="C14" i="14"/>
  <c r="B15" i="16" s="1"/>
  <c r="D14" i="14"/>
  <c r="C15" i="16" s="1"/>
  <c r="E14" i="14"/>
  <c r="D15" i="16" s="1"/>
  <c r="F14" i="14"/>
  <c r="E15" i="16" s="1"/>
  <c r="G14" i="14"/>
  <c r="F15" i="16" s="1"/>
  <c r="H14" i="14"/>
  <c r="G15" i="16" s="1"/>
  <c r="G11" i="12"/>
  <c r="H11" i="12"/>
  <c r="I11" i="12"/>
  <c r="F11" i="12"/>
  <c r="N10" i="12"/>
  <c r="M10" i="12"/>
  <c r="L10" i="12"/>
  <c r="E33" i="27" l="1"/>
  <c r="E63" i="27" s="1"/>
  <c r="I33" i="27"/>
  <c r="I63" i="27" s="1"/>
  <c r="F33" i="27"/>
  <c r="F63" i="27" s="1"/>
  <c r="G33" i="27"/>
  <c r="G63" i="27" s="1"/>
  <c r="H33" i="27"/>
  <c r="H63" i="27" s="1"/>
  <c r="H237" i="27"/>
  <c r="H205" i="27"/>
  <c r="G237" i="27"/>
  <c r="J35" i="27" s="1"/>
  <c r="J65" i="27" s="1"/>
  <c r="G205" i="27"/>
  <c r="M11" i="12"/>
  <c r="L11" i="12"/>
  <c r="C56" i="14"/>
  <c r="G34" i="27" l="1"/>
  <c r="G64" i="27" s="1"/>
  <c r="B93" i="27"/>
  <c r="G35" i="27"/>
  <c r="G65" i="27" s="1"/>
  <c r="F34" i="27"/>
  <c r="F64" i="27" s="1"/>
  <c r="H35" i="27"/>
  <c r="H65" i="27" s="1"/>
  <c r="K34" i="27"/>
  <c r="K64" i="27" s="1"/>
  <c r="H34" i="27"/>
  <c r="H64" i="27" s="1"/>
  <c r="D13" i="27"/>
  <c r="E34" i="27"/>
  <c r="E64" i="27" s="1"/>
  <c r="E13" i="27"/>
  <c r="K35" i="27"/>
  <c r="K65" i="27" s="1"/>
  <c r="I34" i="27"/>
  <c r="I64" i="27" s="1"/>
  <c r="E35" i="27"/>
  <c r="E65" i="27" s="1"/>
  <c r="H206" i="27"/>
  <c r="H207" i="27" s="1"/>
  <c r="J23" i="27"/>
  <c r="J53" i="27" s="1"/>
  <c r="G206" i="27"/>
  <c r="I23" i="27"/>
  <c r="I53" i="27" s="1"/>
  <c r="R23" i="27"/>
  <c r="R53" i="27" s="1"/>
  <c r="X23" i="27"/>
  <c r="X53" i="27" s="1"/>
  <c r="Y23" i="27"/>
  <c r="Y53" i="27" s="1"/>
  <c r="S23" i="27"/>
  <c r="S53" i="27" s="1"/>
  <c r="M23" i="27"/>
  <c r="M53" i="27" s="1"/>
  <c r="O23" i="27"/>
  <c r="O53" i="27" s="1"/>
  <c r="W23" i="27"/>
  <c r="W53" i="27" s="1"/>
  <c r="L23" i="27"/>
  <c r="L53" i="27" s="1"/>
  <c r="AB23" i="27"/>
  <c r="AB53" i="27" s="1"/>
  <c r="AE23" i="27"/>
  <c r="AE53" i="27" s="1"/>
  <c r="V23" i="27"/>
  <c r="V53" i="27" s="1"/>
  <c r="U23" i="27"/>
  <c r="U53" i="27" s="1"/>
  <c r="N23" i="27"/>
  <c r="N53" i="27" s="1"/>
  <c r="Q23" i="27"/>
  <c r="Q53" i="27" s="1"/>
  <c r="AD23" i="27"/>
  <c r="AD53" i="27" s="1"/>
  <c r="K23" i="27"/>
  <c r="K53" i="27" s="1"/>
  <c r="P23" i="27"/>
  <c r="P53" i="27" s="1"/>
  <c r="Z23" i="27"/>
  <c r="Z53" i="27" s="1"/>
  <c r="T23" i="27"/>
  <c r="T53" i="27" s="1"/>
  <c r="AA23" i="27"/>
  <c r="AA53" i="27" s="1"/>
  <c r="AC23" i="27"/>
  <c r="AC53" i="27" s="1"/>
  <c r="F35" i="27"/>
  <c r="F65" i="27" s="1"/>
  <c r="J34" i="27"/>
  <c r="J64" i="27" s="1"/>
  <c r="L35" i="27"/>
  <c r="L65" i="27" s="1"/>
  <c r="I35" i="27"/>
  <c r="I65" i="27"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AF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AF17" i="16"/>
  <c r="B16" i="16"/>
  <c r="B17" i="16"/>
  <c r="C9" i="27" l="1"/>
  <c r="G207" i="27"/>
  <c r="B94" i="27"/>
  <c r="B95" i="27"/>
  <c r="B83" i="27"/>
  <c r="D51" i="14"/>
  <c r="E51" i="14" s="1"/>
  <c r="D82" i="14" l="1"/>
  <c r="C39" i="14"/>
  <c r="C46" i="14"/>
  <c r="C57" i="14"/>
  <c r="C67" i="14"/>
  <c r="D74" i="14"/>
  <c r="D75" i="14"/>
  <c r="D76" i="14"/>
  <c r="D84" i="14" s="1"/>
  <c r="D92" i="14" s="1"/>
  <c r="D100" i="14" s="1"/>
  <c r="D77" i="14"/>
  <c r="D81" i="14"/>
  <c r="D89" i="14"/>
  <c r="D97" i="14"/>
  <c r="D85" i="14" l="1"/>
  <c r="D93" i="14" s="1"/>
  <c r="D101" i="14" s="1"/>
  <c r="D108" i="14"/>
  <c r="D83" i="14"/>
  <c r="D91" i="14" s="1"/>
  <c r="D99" i="14" s="1"/>
  <c r="D106" i="14"/>
  <c r="C63" i="14"/>
  <c r="C58" i="14"/>
  <c r="C33" i="14"/>
  <c r="C68" i="14"/>
  <c r="D90" i="14"/>
  <c r="D98" i="14" s="1"/>
  <c r="D78" i="14"/>
  <c r="C62" i="14"/>
  <c r="C69" i="14"/>
  <c r="D109" i="14" l="1"/>
  <c r="E109" i="14" s="1"/>
  <c r="D86" i="14"/>
  <c r="D102" i="14"/>
  <c r="C64" i="14"/>
  <c r="C70" i="14"/>
  <c r="D94" i="14"/>
  <c r="E90" i="14"/>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B18" i="10" l="1"/>
  <c r="B10" i="10"/>
  <c r="B14" i="10"/>
  <c r="B11" i="10"/>
  <c r="B19" i="10"/>
  <c r="AA63" i="14"/>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C8" i="16" s="1"/>
  <c r="E7" i="14"/>
  <c r="D8" i="16" s="1"/>
  <c r="F7" i="14"/>
  <c r="E8" i="16" s="1"/>
  <c r="G7" i="14"/>
  <c r="F8" i="16" s="1"/>
  <c r="H7" i="14"/>
  <c r="G8" i="16" s="1"/>
  <c r="I7" i="14"/>
  <c r="H8" i="16" s="1"/>
  <c r="J7" i="14"/>
  <c r="I8" i="16" s="1"/>
  <c r="K7" i="14"/>
  <c r="J8" i="16" s="1"/>
  <c r="L7" i="14"/>
  <c r="K8" i="16" s="1"/>
  <c r="M7" i="14"/>
  <c r="E81" i="14"/>
  <c r="E86" i="14" s="1"/>
  <c r="D67" i="14"/>
  <c r="C27" i="14"/>
  <c r="B11" i="16" s="1"/>
  <c r="D27" i="14"/>
  <c r="C11" i="16" s="1"/>
  <c r="E27" i="14"/>
  <c r="D11" i="16" s="1"/>
  <c r="F27" i="14"/>
  <c r="E11" i="16" s="1"/>
  <c r="G27" i="14"/>
  <c r="F11" i="16" s="1"/>
  <c r="H27" i="14"/>
  <c r="G11" i="16" s="1"/>
  <c r="I27" i="14"/>
  <c r="H11" i="16" s="1"/>
  <c r="J27" i="14"/>
  <c r="I11" i="16" s="1"/>
  <c r="K27" i="14"/>
  <c r="J11" i="16" s="1"/>
  <c r="L27" i="14"/>
  <c r="K11" i="16" s="1"/>
  <c r="M27" i="14"/>
  <c r="L11" i="16" s="1"/>
  <c r="C21" i="14"/>
  <c r="B9" i="16" s="1"/>
  <c r="D21" i="14"/>
  <c r="C9" i="16" s="1"/>
  <c r="E21" i="14"/>
  <c r="D9" i="16" s="1"/>
  <c r="F21" i="14"/>
  <c r="E9" i="16" s="1"/>
  <c r="G21" i="14"/>
  <c r="F9" i="16" s="1"/>
  <c r="H21" i="14"/>
  <c r="G9" i="16" s="1"/>
  <c r="I21" i="14"/>
  <c r="H9" i="16" s="1"/>
  <c r="J21" i="14"/>
  <c r="I9" i="16" s="1"/>
  <c r="K21" i="14"/>
  <c r="J9" i="16" s="1"/>
  <c r="L21" i="14"/>
  <c r="K9" i="16" s="1"/>
  <c r="I12" i="12"/>
  <c r="H12" i="12"/>
  <c r="G12" i="12"/>
  <c r="F12" i="12"/>
  <c r="K10" i="12"/>
  <c r="K11" i="12" s="1"/>
  <c r="J10" i="12"/>
  <c r="J11" i="12" s="1"/>
  <c r="E97" i="14"/>
  <c r="E89" i="14"/>
  <c r="E74" i="14"/>
  <c r="E78" i="14" s="1"/>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D46" i="14"/>
  <c r="C3" i="10" s="1"/>
  <c r="F81" i="14" l="1"/>
  <c r="F86" i="14" s="1"/>
  <c r="M21" i="14"/>
  <c r="L9" i="16" s="1"/>
  <c r="N7" i="14"/>
  <c r="D39" i="14"/>
  <c r="F39" i="14"/>
  <c r="E67" i="14"/>
  <c r="N21" i="14"/>
  <c r="M9" i="16" s="1"/>
  <c r="D61" i="14"/>
  <c r="D33"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3" i="10"/>
  <c r="B17" i="10" s="1"/>
  <c r="D58" i="14"/>
  <c r="C18" i="10" l="1"/>
  <c r="C14" i="10"/>
  <c r="E46" i="14"/>
  <c r="C10" i="10"/>
  <c r="C19" i="10"/>
  <c r="C11" i="10"/>
  <c r="N27" i="14"/>
  <c r="M11" i="16" s="1"/>
  <c r="B4" i="10"/>
  <c r="F78" i="14"/>
  <c r="G74" i="14"/>
  <c r="D64" i="14"/>
  <c r="C4" i="10" s="1"/>
  <c r="E61" i="14"/>
  <c r="G97" i="14"/>
  <c r="F102" i="14"/>
  <c r="O21" i="14"/>
  <c r="N9" i="16" s="1"/>
  <c r="F46" i="14"/>
  <c r="F94" i="14"/>
  <c r="G89" i="14"/>
  <c r="G86" i="14"/>
  <c r="H81" i="14"/>
  <c r="E33" i="14"/>
  <c r="F67" i="14"/>
  <c r="E70" i="14"/>
  <c r="F109" i="14"/>
  <c r="C17" i="10"/>
  <c r="F58" i="14"/>
  <c r="G39" i="14" l="1"/>
  <c r="O7" i="14"/>
  <c r="O27" i="14"/>
  <c r="N11" i="16" s="1"/>
  <c r="D18" i="10"/>
  <c r="D14" i="10"/>
  <c r="D11" i="10"/>
  <c r="D19" i="10"/>
  <c r="D10" i="10"/>
  <c r="E64" i="14"/>
  <c r="D4" i="10" s="1"/>
  <c r="F61" i="14"/>
  <c r="H39" i="14"/>
  <c r="G46" i="14"/>
  <c r="G94" i="14"/>
  <c r="H89" i="14"/>
  <c r="H74" i="14"/>
  <c r="G78" i="14"/>
  <c r="H86" i="14"/>
  <c r="I81" i="14"/>
  <c r="P21" i="14"/>
  <c r="O9" i="16" s="1"/>
  <c r="P7" i="14"/>
  <c r="G102" i="14"/>
  <c r="H97" i="14"/>
  <c r="G67" i="14"/>
  <c r="F70" i="14"/>
  <c r="F33" i="14"/>
  <c r="G109" i="14"/>
  <c r="G58" i="14"/>
  <c r="D3" i="10"/>
  <c r="D17" i="10" s="1"/>
  <c r="F51" i="14"/>
  <c r="E14" i="10" l="1"/>
  <c r="E11" i="10"/>
  <c r="E19" i="10"/>
  <c r="E18" i="10"/>
  <c r="E10" i="10"/>
  <c r="P27" i="14"/>
  <c r="O11" i="16" s="1"/>
  <c r="Q21" i="14"/>
  <c r="P9" i="16" s="1"/>
  <c r="I39" i="14"/>
  <c r="H67" i="14"/>
  <c r="G70" i="14"/>
  <c r="H102" i="14"/>
  <c r="I97" i="14"/>
  <c r="G61" i="14"/>
  <c r="F64" i="14"/>
  <c r="E4" i="10" s="1"/>
  <c r="I74" i="14"/>
  <c r="H78" i="14"/>
  <c r="H46" i="14"/>
  <c r="I86" i="14"/>
  <c r="J81" i="14"/>
  <c r="I89" i="14"/>
  <c r="H94" i="14"/>
  <c r="G33" i="14"/>
  <c r="Q7" i="14"/>
  <c r="H109" i="14"/>
  <c r="G51" i="14"/>
  <c r="E3" i="10"/>
  <c r="E17" i="10" s="1"/>
  <c r="H58" i="14"/>
  <c r="Q27" i="14" l="1"/>
  <c r="P11" i="16" s="1"/>
  <c r="F14" i="10"/>
  <c r="F11" i="10"/>
  <c r="F19" i="10"/>
  <c r="F10" i="10"/>
  <c r="F18" i="10"/>
  <c r="H33" i="14"/>
  <c r="J39" i="14"/>
  <c r="R7" i="14"/>
  <c r="I46" i="14"/>
  <c r="I67" i="14"/>
  <c r="H70" i="14"/>
  <c r="I78" i="14"/>
  <c r="J74" i="14"/>
  <c r="R21" i="14"/>
  <c r="Q9" i="16" s="1"/>
  <c r="I94" i="14"/>
  <c r="J89" i="14"/>
  <c r="G64" i="14"/>
  <c r="F4" i="10" s="1"/>
  <c r="H61" i="14"/>
  <c r="J86" i="14"/>
  <c r="K81" i="14"/>
  <c r="I102" i="14"/>
  <c r="J97" i="14"/>
  <c r="I109" i="14"/>
  <c r="I58" i="14"/>
  <c r="H51" i="14"/>
  <c r="F3" i="10"/>
  <c r="F17" i="10" s="1"/>
  <c r="G19" i="10" l="1"/>
  <c r="G10" i="10"/>
  <c r="G18" i="10"/>
  <c r="G11" i="10"/>
  <c r="G14" i="10"/>
  <c r="R27" i="14"/>
  <c r="Q11" i="16" s="1"/>
  <c r="S7" i="14"/>
  <c r="J78" i="14"/>
  <c r="K74" i="14"/>
  <c r="H64" i="14"/>
  <c r="G4" i="10" s="1"/>
  <c r="I61" i="14"/>
  <c r="K39" i="14"/>
  <c r="S21" i="14"/>
  <c r="R9" i="16" s="1"/>
  <c r="I70" i="14"/>
  <c r="J67" i="14"/>
  <c r="I33" i="14"/>
  <c r="L81" i="14"/>
  <c r="K86" i="14"/>
  <c r="K97" i="14"/>
  <c r="J102" i="14"/>
  <c r="J94" i="14"/>
  <c r="K89" i="14"/>
  <c r="J46" i="14"/>
  <c r="J109" i="14"/>
  <c r="I51" i="14"/>
  <c r="G3" i="10"/>
  <c r="G17" i="10" s="1"/>
  <c r="J58" i="14"/>
  <c r="S27" i="14" l="1"/>
  <c r="R11" i="16" s="1"/>
  <c r="H11" i="10"/>
  <c r="H19" i="10"/>
  <c r="H10" i="10"/>
  <c r="H18" i="10"/>
  <c r="H14" i="10"/>
  <c r="K46" i="14"/>
  <c r="L89" i="14"/>
  <c r="K94" i="14"/>
  <c r="K78" i="14"/>
  <c r="L74" i="14"/>
  <c r="T21" i="14"/>
  <c r="S9" i="16" s="1"/>
  <c r="M81" i="14"/>
  <c r="L86" i="14"/>
  <c r="L39" i="14"/>
  <c r="T7" i="14"/>
  <c r="J61" i="14"/>
  <c r="I64" i="14"/>
  <c r="H4" i="10" s="1"/>
  <c r="K67" i="14"/>
  <c r="J70" i="14"/>
  <c r="L97" i="14"/>
  <c r="K102" i="14"/>
  <c r="J33" i="14"/>
  <c r="K109" i="14"/>
  <c r="K58" i="14"/>
  <c r="J51" i="14"/>
  <c r="H3" i="10"/>
  <c r="H17" i="10" s="1"/>
  <c r="I19" i="10" l="1"/>
  <c r="I10" i="10"/>
  <c r="I18" i="10"/>
  <c r="I14" i="10"/>
  <c r="I11" i="10"/>
  <c r="T27" i="14"/>
  <c r="S11" i="16" s="1"/>
  <c r="L102" i="14"/>
  <c r="M97" i="14"/>
  <c r="M39" i="14"/>
  <c r="L94" i="14"/>
  <c r="M89" i="14"/>
  <c r="L78" i="14"/>
  <c r="M74" i="14"/>
  <c r="K70" i="14"/>
  <c r="L67" i="14"/>
  <c r="M86" i="14"/>
  <c r="N81" i="14"/>
  <c r="L46" i="14"/>
  <c r="U7" i="14"/>
  <c r="K33" i="14"/>
  <c r="K61" i="14"/>
  <c r="J64" i="14"/>
  <c r="I4" i="10" s="1"/>
  <c r="U21" i="14"/>
  <c r="T9" i="16" s="1"/>
  <c r="L109" i="14"/>
  <c r="K51" i="14"/>
  <c r="I3" i="10"/>
  <c r="I17" i="10" s="1"/>
  <c r="L58" i="14"/>
  <c r="J19" i="10" l="1"/>
  <c r="J10" i="10"/>
  <c r="J18" i="10"/>
  <c r="J14" i="10"/>
  <c r="J11" i="10"/>
  <c r="U27" i="14"/>
  <c r="T11" i="16" s="1"/>
  <c r="M94" i="14"/>
  <c r="N89" i="14"/>
  <c r="L61" i="14"/>
  <c r="K64" i="14"/>
  <c r="J4" i="10" s="1"/>
  <c r="V7" i="14"/>
  <c r="U8" i="16" s="1"/>
  <c r="M102" i="14"/>
  <c r="N97" i="14"/>
  <c r="N86" i="14"/>
  <c r="O81" i="14"/>
  <c r="L33" i="14"/>
  <c r="N39" i="14"/>
  <c r="L70" i="14"/>
  <c r="M67" i="14"/>
  <c r="V21" i="14"/>
  <c r="U9" i="16" s="1"/>
  <c r="M46" i="14"/>
  <c r="M78" i="14"/>
  <c r="N74" i="14"/>
  <c r="M109" i="14"/>
  <c r="M58" i="14"/>
  <c r="J3" i="10"/>
  <c r="J17" i="10" s="1"/>
  <c r="L51" i="14"/>
  <c r="V27" i="14" l="1"/>
  <c r="U11" i="16" s="1"/>
  <c r="K18" i="10"/>
  <c r="K14" i="10"/>
  <c r="K19" i="10"/>
  <c r="K11" i="10"/>
  <c r="K10" i="10"/>
  <c r="O86" i="14"/>
  <c r="P81" i="14"/>
  <c r="N46" i="14"/>
  <c r="L64" i="14"/>
  <c r="K4" i="10" s="1"/>
  <c r="M61" i="14"/>
  <c r="W21" i="14"/>
  <c r="V9" i="16" s="1"/>
  <c r="M70" i="14"/>
  <c r="N67" i="14"/>
  <c r="W7" i="14"/>
  <c r="V8" i="16" s="1"/>
  <c r="N102" i="14"/>
  <c r="O97" i="14"/>
  <c r="N94" i="14"/>
  <c r="O89" i="14"/>
  <c r="M33" i="14"/>
  <c r="O74" i="14"/>
  <c r="N78" i="14"/>
  <c r="O39" i="14"/>
  <c r="N109" i="14"/>
  <c r="M51" i="14"/>
  <c r="K3" i="10"/>
  <c r="K17" i="10" s="1"/>
  <c r="N58" i="14"/>
  <c r="L18" i="10" l="1"/>
  <c r="L14" i="10"/>
  <c r="L11" i="10"/>
  <c r="L19" i="10"/>
  <c r="L10" i="10"/>
  <c r="W27" i="14"/>
  <c r="V11" i="16" s="1"/>
  <c r="O94" i="14"/>
  <c r="P89" i="14"/>
  <c r="N61" i="14"/>
  <c r="M64" i="14"/>
  <c r="L4" i="10" s="1"/>
  <c r="X21" i="14"/>
  <c r="W9" i="16" s="1"/>
  <c r="O78" i="14"/>
  <c r="P74" i="14"/>
  <c r="N33" i="14"/>
  <c r="X7" i="14"/>
  <c r="W8" i="16" s="1"/>
  <c r="O46" i="14"/>
  <c r="N70" i="14"/>
  <c r="O67" i="14"/>
  <c r="Q81" i="14"/>
  <c r="P86" i="14"/>
  <c r="O102" i="14"/>
  <c r="P97" i="14"/>
  <c r="P39" i="14"/>
  <c r="O109" i="14"/>
  <c r="O58" i="14"/>
  <c r="N51" i="14"/>
  <c r="L3" i="10"/>
  <c r="L17" i="10" s="1"/>
  <c r="M19" i="10" l="1"/>
  <c r="M11" i="10"/>
  <c r="M10" i="10"/>
  <c r="M18" i="10"/>
  <c r="M14" i="10"/>
  <c r="X27" i="14"/>
  <c r="W11" i="16" s="1"/>
  <c r="P46" i="14"/>
  <c r="P78" i="14"/>
  <c r="Q74" i="14"/>
  <c r="Q97" i="14"/>
  <c r="P102" i="14"/>
  <c r="Y21" i="14"/>
  <c r="X9" i="16" s="1"/>
  <c r="O70" i="14"/>
  <c r="P67" i="14"/>
  <c r="P94" i="14"/>
  <c r="Q89" i="14"/>
  <c r="Y7" i="14"/>
  <c r="X8" i="16" s="1"/>
  <c r="O33" i="14"/>
  <c r="Q86" i="14"/>
  <c r="R81" i="14"/>
  <c r="N64" i="14"/>
  <c r="M4" i="10" s="1"/>
  <c r="O61" i="14"/>
  <c r="Q39" i="14"/>
  <c r="P109" i="14"/>
  <c r="O51" i="14"/>
  <c r="M3" i="10"/>
  <c r="M17" i="10" s="1"/>
  <c r="P58" i="14"/>
  <c r="Y27" i="14" l="1"/>
  <c r="X11" i="16" s="1"/>
  <c r="N14" i="10"/>
  <c r="N11" i="10"/>
  <c r="N10" i="10"/>
  <c r="N19" i="10"/>
  <c r="N18" i="10"/>
  <c r="Z21" i="14"/>
  <c r="Y9" i="16" s="1"/>
  <c r="R97" i="14"/>
  <c r="Q102" i="14"/>
  <c r="O64" i="14"/>
  <c r="N4" i="10" s="1"/>
  <c r="P61" i="14"/>
  <c r="Q94" i="14"/>
  <c r="R89" i="14"/>
  <c r="Q78" i="14"/>
  <c r="R74" i="14"/>
  <c r="R86" i="14"/>
  <c r="S81" i="14"/>
  <c r="P70" i="14"/>
  <c r="Q67" i="14"/>
  <c r="Q46" i="14"/>
  <c r="Z7" i="14"/>
  <c r="Y8" i="16" s="1"/>
  <c r="R39" i="14"/>
  <c r="P33" i="14"/>
  <c r="Q109" i="14"/>
  <c r="Q58" i="14"/>
  <c r="P51" i="14"/>
  <c r="N3" i="10"/>
  <c r="N17" i="10" s="1"/>
  <c r="O10" i="10" l="1"/>
  <c r="O18" i="10"/>
  <c r="O19" i="10"/>
  <c r="O14" i="10"/>
  <c r="O11" i="10"/>
  <c r="Z27" i="14"/>
  <c r="Y11" i="16" s="1"/>
  <c r="R102" i="14"/>
  <c r="S97" i="14"/>
  <c r="R46" i="14"/>
  <c r="Q61" i="14"/>
  <c r="P64" i="14"/>
  <c r="O4" i="10" s="1"/>
  <c r="R78" i="14"/>
  <c r="S74" i="14"/>
  <c r="AA21" i="14"/>
  <c r="Z9" i="16" s="1"/>
  <c r="R94" i="14"/>
  <c r="S89" i="14"/>
  <c r="R67" i="14"/>
  <c r="Q70" i="14"/>
  <c r="S39" i="14"/>
  <c r="T81" i="14"/>
  <c r="S86" i="14"/>
  <c r="AA7" i="14"/>
  <c r="Z8" i="16" s="1"/>
  <c r="Q33" i="14"/>
  <c r="R109" i="14"/>
  <c r="Q51" i="14"/>
  <c r="O3" i="10"/>
  <c r="O17" i="10" s="1"/>
  <c r="R58" i="14"/>
  <c r="P11" i="10" l="1"/>
  <c r="P10" i="10"/>
  <c r="P19" i="10"/>
  <c r="P18" i="10"/>
  <c r="P14" i="10"/>
  <c r="AA27" i="14"/>
  <c r="Z11" i="16" s="1"/>
  <c r="T89" i="14"/>
  <c r="S94" i="14"/>
  <c r="R70" i="14"/>
  <c r="S67" i="14"/>
  <c r="T86" i="14"/>
  <c r="U81" i="14"/>
  <c r="Q64" i="14"/>
  <c r="P4" i="10" s="1"/>
  <c r="R61" i="14"/>
  <c r="AB7" i="14"/>
  <c r="AA8" i="16" s="1"/>
  <c r="S78" i="14"/>
  <c r="T74" i="14"/>
  <c r="S102" i="14"/>
  <c r="T97" i="14"/>
  <c r="AB21" i="14"/>
  <c r="AA9" i="16" s="1"/>
  <c r="S46" i="14"/>
  <c r="T39" i="14"/>
  <c r="R33" i="14"/>
  <c r="S109" i="14"/>
  <c r="S58" i="14"/>
  <c r="R51" i="14"/>
  <c r="P3" i="10"/>
  <c r="P17" i="10" s="1"/>
  <c r="AB27" i="14" l="1"/>
  <c r="AA11" i="16" s="1"/>
  <c r="Q19" i="10"/>
  <c r="Q10" i="10"/>
  <c r="Q14" i="10"/>
  <c r="Q18" i="10"/>
  <c r="Q11" i="10"/>
  <c r="U86" i="14"/>
  <c r="V81" i="14"/>
  <c r="T94" i="14"/>
  <c r="U89" i="14"/>
  <c r="S33" i="14"/>
  <c r="U39" i="14"/>
  <c r="T46" i="14"/>
  <c r="AC7" i="14"/>
  <c r="AB8" i="16" s="1"/>
  <c r="S70" i="14"/>
  <c r="T67" i="14"/>
  <c r="U97" i="14"/>
  <c r="T102" i="14"/>
  <c r="T78" i="14"/>
  <c r="U74" i="14"/>
  <c r="AC21" i="14"/>
  <c r="AB9" i="16" s="1"/>
  <c r="R64" i="14"/>
  <c r="Q4" i="10" s="1"/>
  <c r="S61" i="14"/>
  <c r="T109" i="14"/>
  <c r="T58" i="14"/>
  <c r="S51" i="14"/>
  <c r="Q3" i="10"/>
  <c r="Q17" i="10" s="1"/>
  <c r="R19" i="10" l="1"/>
  <c r="R18" i="10"/>
  <c r="R10" i="10"/>
  <c r="R14" i="10"/>
  <c r="R11" i="10"/>
  <c r="AC27" i="14"/>
  <c r="AB11" i="16" s="1"/>
  <c r="V39" i="14"/>
  <c r="U102" i="14"/>
  <c r="V97" i="14"/>
  <c r="AD21" i="14"/>
  <c r="AC9" i="16" s="1"/>
  <c r="T70" i="14"/>
  <c r="U67" i="14"/>
  <c r="AD7" i="14"/>
  <c r="AC8" i="16" s="1"/>
  <c r="U94" i="14"/>
  <c r="V89" i="14"/>
  <c r="T33" i="14"/>
  <c r="U78" i="14"/>
  <c r="V74" i="14"/>
  <c r="U46" i="14"/>
  <c r="V86" i="14"/>
  <c r="W81" i="14"/>
  <c r="S64" i="14"/>
  <c r="R4" i="10" s="1"/>
  <c r="T61" i="14"/>
  <c r="U109" i="14"/>
  <c r="T51" i="14"/>
  <c r="R3" i="10"/>
  <c r="R17" i="10" s="1"/>
  <c r="U58" i="14"/>
  <c r="AD27" i="14" l="1"/>
  <c r="AC11" i="16" s="1"/>
  <c r="S18" i="10"/>
  <c r="S14" i="10"/>
  <c r="S10" i="10"/>
  <c r="S11" i="10"/>
  <c r="S19" i="10"/>
  <c r="U70" i="14"/>
  <c r="V67" i="14"/>
  <c r="X81" i="14"/>
  <c r="W86" i="14"/>
  <c r="V46" i="14"/>
  <c r="V102" i="14"/>
  <c r="W97" i="14"/>
  <c r="V78" i="14"/>
  <c r="W74" i="14"/>
  <c r="AE7" i="14"/>
  <c r="AD8" i="16" s="1"/>
  <c r="U33" i="14"/>
  <c r="V94" i="14"/>
  <c r="W89" i="14"/>
  <c r="AE21" i="14"/>
  <c r="AD9" i="16" s="1"/>
  <c r="T64" i="14"/>
  <c r="S4" i="10" s="1"/>
  <c r="U61" i="14"/>
  <c r="W39" i="14"/>
  <c r="V109" i="14"/>
  <c r="V58" i="14"/>
  <c r="U51" i="14"/>
  <c r="S3" i="10"/>
  <c r="S17" i="10" s="1"/>
  <c r="T18" i="10" l="1"/>
  <c r="T14" i="10"/>
  <c r="T11" i="10"/>
  <c r="T10" i="10"/>
  <c r="T19" i="10"/>
  <c r="AE27" i="14"/>
  <c r="AD11" i="16" s="1"/>
  <c r="W94" i="14"/>
  <c r="X89" i="14"/>
  <c r="W46" i="14"/>
  <c r="AG7" i="14"/>
  <c r="AF8" i="16" s="1"/>
  <c r="AF7" i="14"/>
  <c r="AE8" i="16" s="1"/>
  <c r="Y81" i="14"/>
  <c r="X86" i="14"/>
  <c r="X39" i="14"/>
  <c r="V33" i="14"/>
  <c r="AG21" i="14"/>
  <c r="AF9" i="16" s="1"/>
  <c r="AF21" i="14"/>
  <c r="AE9" i="16" s="1"/>
  <c r="W78" i="14"/>
  <c r="X74" i="14"/>
  <c r="V70" i="14"/>
  <c r="W67" i="14"/>
  <c r="X97" i="14"/>
  <c r="W102" i="14"/>
  <c r="V61" i="14"/>
  <c r="U64" i="14"/>
  <c r="T4" i="10" s="1"/>
  <c r="W109" i="14"/>
  <c r="T3" i="10"/>
  <c r="T17" i="10" s="1"/>
  <c r="V51" i="14"/>
  <c r="W58" i="14"/>
  <c r="U14" i="10" l="1"/>
  <c r="U10" i="10"/>
  <c r="U11" i="10"/>
  <c r="U19" i="10"/>
  <c r="U18" i="10"/>
  <c r="AG27" i="14"/>
  <c r="AF11" i="16" s="1"/>
  <c r="AF27" i="14"/>
  <c r="AE11" i="16" s="1"/>
  <c r="X102" i="14"/>
  <c r="Y97" i="14"/>
  <c r="X46" i="14"/>
  <c r="W70" i="14"/>
  <c r="X67" i="14"/>
  <c r="Y39" i="14"/>
  <c r="X94" i="14"/>
  <c r="Y89" i="14"/>
  <c r="X78" i="14"/>
  <c r="Y74" i="14"/>
  <c r="Y86" i="14"/>
  <c r="Z81" i="14"/>
  <c r="V64" i="14"/>
  <c r="U4" i="10" s="1"/>
  <c r="W61" i="14"/>
  <c r="W33" i="14"/>
  <c r="X109" i="14"/>
  <c r="X58" i="14"/>
  <c r="W51" i="14"/>
  <c r="U3" i="10"/>
  <c r="U17" i="10" s="1"/>
  <c r="V14" i="10" l="1"/>
  <c r="V11" i="10"/>
  <c r="V19" i="10"/>
  <c r="V18" i="10"/>
  <c r="V10" i="10"/>
  <c r="AA81" i="14"/>
  <c r="Z86" i="14"/>
  <c r="Z39" i="14"/>
  <c r="Y94" i="14"/>
  <c r="Z89" i="14"/>
  <c r="Y78" i="14"/>
  <c r="Z74" i="14"/>
  <c r="X33" i="14"/>
  <c r="Y102" i="14"/>
  <c r="Z97" i="14"/>
  <c r="X70" i="14"/>
  <c r="Y67" i="14"/>
  <c r="Y46" i="14"/>
  <c r="W64" i="14"/>
  <c r="V4" i="10" s="1"/>
  <c r="X61" i="14"/>
  <c r="Y109" i="14"/>
  <c r="X51" i="14"/>
  <c r="V3" i="10"/>
  <c r="V17" i="10" s="1"/>
  <c r="Y58" i="14"/>
  <c r="W11" i="10" l="1"/>
  <c r="W19" i="10"/>
  <c r="W18" i="10"/>
  <c r="W14" i="10"/>
  <c r="W10" i="10"/>
  <c r="Y70" i="14"/>
  <c r="Z67" i="14"/>
  <c r="AA89" i="14"/>
  <c r="Z94" i="14"/>
  <c r="Z46" i="14"/>
  <c r="Z102" i="14"/>
  <c r="AA97" i="14"/>
  <c r="AA39" i="14"/>
  <c r="X64" i="14"/>
  <c r="W4" i="10" s="1"/>
  <c r="Y61" i="14"/>
  <c r="Y33" i="14"/>
  <c r="AA74" i="14"/>
  <c r="Z78" i="14"/>
  <c r="AA86" i="14"/>
  <c r="AB81" i="14"/>
  <c r="Z109" i="14"/>
  <c r="Z58" i="14"/>
  <c r="Y51" i="14"/>
  <c r="W3" i="10"/>
  <c r="W17" i="10" s="1"/>
  <c r="X11" i="10" l="1"/>
  <c r="X10" i="10"/>
  <c r="X19" i="10"/>
  <c r="X18" i="10"/>
  <c r="X14" i="10"/>
  <c r="AB74" i="14"/>
  <c r="AA78" i="14"/>
  <c r="Y64" i="14"/>
  <c r="X4" i="10" s="1"/>
  <c r="Z61" i="14"/>
  <c r="AA46" i="14"/>
  <c r="AC81" i="14"/>
  <c r="AB86" i="14"/>
  <c r="AB89" i="14"/>
  <c r="AA94" i="14"/>
  <c r="AB97" i="14"/>
  <c r="AA102" i="14"/>
  <c r="Z33" i="14"/>
  <c r="Z70" i="14"/>
  <c r="AA67" i="14"/>
  <c r="AB39" i="14"/>
  <c r="AA109" i="14"/>
  <c r="Z51" i="14"/>
  <c r="X3" i="10"/>
  <c r="X17" i="10" s="1"/>
  <c r="AA58" i="14"/>
  <c r="Y19" i="10" l="1"/>
  <c r="Y18" i="10"/>
  <c r="Y14" i="10"/>
  <c r="Y10" i="10"/>
  <c r="Y11" i="10"/>
  <c r="AA33" i="14"/>
  <c r="AB46" i="14"/>
  <c r="AA70" i="14"/>
  <c r="AB67" i="14"/>
  <c r="Z64" i="14"/>
  <c r="Y4" i="10" s="1"/>
  <c r="AA61" i="14"/>
  <c r="AB102" i="14"/>
  <c r="AC97" i="14"/>
  <c r="AC86" i="14"/>
  <c r="AD81" i="14"/>
  <c r="AC39" i="14"/>
  <c r="AB94" i="14"/>
  <c r="AC89" i="14"/>
  <c r="AC74" i="14"/>
  <c r="AB78" i="14"/>
  <c r="AB109" i="14"/>
  <c r="AB58" i="14"/>
  <c r="Y3" i="10"/>
  <c r="Y17" i="10" s="1"/>
  <c r="AA51" i="14"/>
  <c r="Z19" i="10" l="1"/>
  <c r="Z18" i="10"/>
  <c r="Z10" i="10"/>
  <c r="Z14" i="10"/>
  <c r="Z11" i="10"/>
  <c r="AD39" i="14"/>
  <c r="AE81" i="14"/>
  <c r="AD86" i="14"/>
  <c r="AC46" i="14"/>
  <c r="AB70" i="14"/>
  <c r="AC67" i="14"/>
  <c r="AC78" i="14"/>
  <c r="AD74" i="14"/>
  <c r="AC102" i="14"/>
  <c r="AD97" i="14"/>
  <c r="AB33" i="14"/>
  <c r="AB61" i="14"/>
  <c r="AA64" i="14"/>
  <c r="Z4" i="10" s="1"/>
  <c r="AD89" i="14"/>
  <c r="AC94" i="14"/>
  <c r="AC109" i="14"/>
  <c r="Z3" i="10"/>
  <c r="Z17" i="10" s="1"/>
  <c r="AB51" i="14"/>
  <c r="AC58" i="14"/>
  <c r="AA18" i="10" l="1"/>
  <c r="AA14" i="10"/>
  <c r="AA10" i="10"/>
  <c r="AA19" i="10"/>
  <c r="AA11" i="10"/>
  <c r="AC33" i="14"/>
  <c r="AD102" i="14"/>
  <c r="AE97" i="14"/>
  <c r="AB64" i="14"/>
  <c r="AA4" i="10" s="1"/>
  <c r="AC61" i="14"/>
  <c r="AF81" i="14"/>
  <c r="AE86" i="14"/>
  <c r="AD78" i="14"/>
  <c r="AE74" i="14"/>
  <c r="AD67" i="14"/>
  <c r="AC70" i="14"/>
  <c r="AD46" i="14"/>
  <c r="AD94" i="14"/>
  <c r="AE89" i="14"/>
  <c r="AE39" i="14"/>
  <c r="AD109" i="14"/>
  <c r="AD58" i="14"/>
  <c r="AA3" i="10"/>
  <c r="AA17" i="10" s="1"/>
  <c r="AC51" i="14"/>
  <c r="AB18" i="10" l="1"/>
  <c r="AB14" i="10"/>
  <c r="AB11" i="10"/>
  <c r="AB10" i="10"/>
  <c r="AB19" i="10"/>
  <c r="AG81" i="14"/>
  <c r="AF86" i="14"/>
  <c r="AE67" i="14"/>
  <c r="AD70" i="14"/>
  <c r="AF74" i="14"/>
  <c r="AE78" i="14"/>
  <c r="AE102" i="14"/>
  <c r="AF97" i="14"/>
  <c r="AF39" i="14"/>
  <c r="AD33" i="14"/>
  <c r="AE46" i="14"/>
  <c r="AD61" i="14"/>
  <c r="AC64" i="14"/>
  <c r="AB4" i="10" s="1"/>
  <c r="AE94" i="14"/>
  <c r="AF89" i="14"/>
  <c r="AE109" i="14"/>
  <c r="AD51" i="14"/>
  <c r="AB3" i="10"/>
  <c r="AB17" i="10" s="1"/>
  <c r="AE58" i="14"/>
  <c r="AC14" i="10" l="1"/>
  <c r="AC19" i="10"/>
  <c r="AC11" i="10"/>
  <c r="AC18" i="10"/>
  <c r="AC10" i="10"/>
  <c r="AG97" i="14"/>
  <c r="AF102" i="14"/>
  <c r="AG74" i="14"/>
  <c r="AF78" i="14"/>
  <c r="AF67" i="14"/>
  <c r="AE70" i="14"/>
  <c r="AG39" i="14"/>
  <c r="AE61" i="14"/>
  <c r="AD64" i="14"/>
  <c r="AC4" i="10" s="1"/>
  <c r="AF46" i="14"/>
  <c r="AE33" i="14"/>
  <c r="AF94" i="14"/>
  <c r="AG89" i="14"/>
  <c r="AG86" i="14"/>
  <c r="AH81" i="14"/>
  <c r="AF109" i="14"/>
  <c r="AG58" i="14"/>
  <c r="AF58" i="14"/>
  <c r="AE51" i="14"/>
  <c r="AC3" i="10"/>
  <c r="AC17" i="10" s="1"/>
  <c r="AD14" i="10" l="1"/>
  <c r="AD11" i="10"/>
  <c r="AD19" i="10"/>
  <c r="AD18" i="10"/>
  <c r="AD10" i="10"/>
  <c r="AG67" i="14"/>
  <c r="AF70" i="14"/>
  <c r="AH86" i="14"/>
  <c r="AG46" i="14"/>
  <c r="AG78" i="14"/>
  <c r="AH74" i="14"/>
  <c r="AF33" i="14"/>
  <c r="AH89" i="14"/>
  <c r="AG94" i="14"/>
  <c r="AE64" i="14"/>
  <c r="AD4" i="10" s="1"/>
  <c r="AF61" i="14"/>
  <c r="AH97" i="14"/>
  <c r="AG102" i="14"/>
  <c r="AG109" i="14"/>
  <c r="AF51" i="14"/>
  <c r="AD3" i="10"/>
  <c r="AD17" i="10" s="1"/>
  <c r="AE18" i="10" l="1"/>
  <c r="AE19" i="10"/>
  <c r="AE14" i="10"/>
  <c r="AE10" i="10"/>
  <c r="AE11" i="10"/>
  <c r="AG33" i="14"/>
  <c r="AH102" i="14"/>
  <c r="AH78" i="14"/>
  <c r="AH94" i="14"/>
  <c r="AF64" i="14"/>
  <c r="AE4" i="10" s="1"/>
  <c r="AG61" i="14"/>
  <c r="AG70" i="14"/>
  <c r="AH109" i="14"/>
  <c r="AG51" i="14"/>
  <c r="AE3" i="10"/>
  <c r="AE17" i="10" s="1"/>
  <c r="AF11" i="10" l="1"/>
  <c r="AF10" i="10"/>
  <c r="AF19" i="10"/>
  <c r="AF18" i="10"/>
  <c r="AF14" i="10"/>
  <c r="AG64" i="14"/>
  <c r="AF4" i="10" s="1"/>
  <c r="AF3" i="10"/>
  <c r="AF17" i="10" s="1"/>
</calcChain>
</file>

<file path=xl/sharedStrings.xml><?xml version="1.0" encoding="utf-8"?>
<sst xmlns="http://schemas.openxmlformats.org/spreadsheetml/2006/main" count="1786" uniqueCount="847">
  <si>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</si>
  <si>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</si>
  <si>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</si>
  <si>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</si>
  <si>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</si>
  <si>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</si>
  <si>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</si>
  <si>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</si>
  <si>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</si>
  <si>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</si>
  <si>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</si>
  <si>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</si>
  <si>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</si>
  <si>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</si>
  <si>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</si>
  <si>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</si>
  <si>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</si>
  <si>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</si>
  <si>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</si>
  <si>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</si>
  <si>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</si>
  <si>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</si>
  <si>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</si>
  <si>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</si>
  <si>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</si>
  <si>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</si>
  <si>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</si>
  <si>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</si>
  <si>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</si>
  <si>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</si>
  <si>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</si>
  <si>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</si>
  <si>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</si>
  <si>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</si>
  <si>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</si>
  <si>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</si>
  <si>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</si>
  <si>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</si>
  <si>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</si>
  <si>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</si>
  <si>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</si>
  <si>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</si>
  <si>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</si>
  <si>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</si>
  <si>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</si>
  <si>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</si>
  <si>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</si>
  <si>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</si>
  <si>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</si>
  <si>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</si>
  <si>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</si>
  <si>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</si>
  <si>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</si>
  <si>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</si>
  <si>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</si>
  <si>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</si>
  <si>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</si>
  <si>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</si>
  <si>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</si>
  <si>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</si>
  <si>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</si>
  <si>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 -</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</si>
  <si>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</si>
  <si>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</si>
  <si>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</si>
  <si>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</si>
  <si>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</si>
  <si>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</si>
  <si>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</si>
  <si>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</si>
  <si>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</si>
  <si>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</si>
  <si>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</si>
  <si>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</si>
  <si>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</si>
  <si>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</si>
  <si>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</si>
  <si>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</si>
  <si>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</si>
  <si>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</si>
  <si>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</si>
  <si>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</si>
  <si>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</si>
  <si>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</si>
  <si>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</si>
  <si>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</si>
  <si>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</si>
  <si>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</si>
  <si>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</si>
  <si>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</si>
  <si>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</si>
  <si>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</si>
  <si>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</si>
  <si>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</si>
  <si>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</si>
  <si>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</si>
  <si>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</si>
  <si>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</si>
  <si>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</si>
  <si>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</si>
  <si>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</si>
  <si>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</si>
  <si>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</si>
  <si>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</si>
  <si>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</si>
  <si>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</si>
  <si>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</si>
  <si>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</si>
  <si>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</si>
  <si>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</si>
  <si>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</si>
  <si>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</si>
  <si>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</si>
  <si>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</si>
  <si>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</si>
  <si>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</si>
  <si>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</si>
  <si>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</si>
  <si>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</si>
  <si>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</si>
  <si>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</si>
  <si>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</si>
  <si>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</si>
  <si>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</si>
  <si>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</si>
  <si>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</si>
  <si>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</si>
  <si>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</si>
  <si>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</si>
  <si>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</si>
  <si>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</si>
  <si>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</si>
  <si>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</si>
  <si>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</si>
  <si>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</si>
  <si>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</si>
  <si>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</si>
  <si>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</si>
  <si>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</si>
  <si>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</si>
  <si>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</si>
  <si>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</si>
  <si>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</si>
  <si>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</si>
  <si>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</si>
  <si>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</si>
  <si>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</si>
  <si>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</si>
  <si>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</si>
  <si>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</si>
  <si>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</si>
  <si>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</si>
  <si>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</si>
  <si>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</si>
  <si>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</si>
  <si>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</si>
  <si>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</si>
  <si>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</si>
  <si>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</si>
  <si>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</si>
  <si>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</si>
  <si>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</si>
  <si>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</si>
  <si>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</si>
  <si>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</si>
  <si>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</si>
  <si>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</si>
  <si>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</si>
  <si>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</si>
  <si>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</si>
  <si>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</si>
  <si>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</si>
  <si>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</si>
  <si>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</si>
  <si>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</si>
  <si>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</si>
  <si>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</si>
  <si>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</si>
  <si>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</si>
  <si>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</si>
  <si>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</si>
  <si>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</si>
  <si>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</si>
  <si>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</si>
  <si>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</si>
  <si>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</si>
  <si>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</si>
  <si>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</si>
  <si>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</si>
  <si>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</si>
  <si>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</si>
  <si>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</si>
  <si>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</si>
  <si>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</si>
  <si>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</si>
  <si>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</si>
  <si>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</si>
  <si>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</si>
  <si>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</si>
  <si>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</si>
  <si>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</si>
  <si>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</si>
  <si>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</si>
  <si>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</si>
  <si>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</si>
  <si>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</si>
  <si>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Ethanol</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</si>
  <si>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</si>
  <si>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</si>
  <si>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</si>
  <si>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</si>
  <si>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</si>
  <si>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</si>
  <si>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</si>
  <si>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</si>
  <si>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</si>
  <si>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</si>
  <si>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</si>
  <si>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</si>
  <si>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</si>
  <si>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</si>
  <si>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</si>
  <si>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</si>
  <si>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</si>
  <si>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</si>
  <si>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</si>
  <si>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</si>
  <si>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</si>
  <si>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</si>
  <si>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</si>
  <si>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</si>
  <si>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</si>
  <si>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</si>
  <si>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</si>
  <si>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</si>
  <si>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</si>
  <si>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</si>
  <si>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</si>
  <si>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</si>
  <si>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</si>
  <si>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</si>
  <si>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</si>
  <si>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</si>
  <si>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</si>
  <si>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</si>
  <si>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</si>
  <si>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</si>
  <si>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</si>
  <si>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</si>
  <si>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</si>
  <si>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</si>
  <si>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</si>
  <si>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</si>
  <si>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</si>
  <si>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</si>
  <si>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</si>
  <si>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</si>
  <si>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</si>
  <si>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</si>
  <si>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</si>
  <si>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</si>
  <si>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</si>
  <si>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</si>
  <si>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</si>
  <si>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</si>
  <si>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</si>
  <si>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</si>
  <si>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</si>
  <si>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</si>
  <si>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</si>
  <si>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</si>
  <si>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</si>
  <si>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</si>
  <si>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</si>
  <si>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</si>
  <si>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</si>
  <si>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</si>
  <si>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</si>
  <si>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</si>
  <si>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</si>
  <si>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</si>
  <si>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</si>
  <si>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</si>
  <si>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</si>
  <si>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</si>
  <si>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</si>
  <si>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</si>
  <si>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</si>
  <si>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</si>
  <si>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</si>
  <si>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</si>
  <si>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</si>
  <si>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</si>
  <si>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</si>
  <si>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</si>
  <si>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</si>
  <si>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</si>
  <si>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</si>
  <si>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</si>
  <si>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</si>
  <si>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</si>
  <si>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</si>
  <si>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</si>
  <si>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</si>
  <si>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</si>
  <si>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</si>
  <si>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</si>
  <si>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</si>
  <si>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</si>
  <si>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</si>
  <si>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</si>
  <si>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</si>
  <si>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</si>
  <si>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</si>
  <si>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</si>
  <si>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</si>
  <si>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</si>
  <si>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</si>
  <si>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</si>
  <si>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</si>
  <si>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</si>
  <si>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</si>
  <si>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</si>
  <si>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</si>
  <si>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</si>
  <si>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</si>
  <si>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</si>
  <si>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</si>
  <si>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</si>
  <si>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</si>
  <si>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</si>
  <si>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</si>
  <si>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</si>
  <si>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</si>
  <si>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</si>
  <si>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</si>
  <si>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</si>
  <si>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</si>
  <si>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</si>
  <si>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</si>
  <si>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</si>
  <si>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</si>
  <si>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</si>
  <si>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</si>
  <si>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</si>
  <si>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</si>
  <si>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</si>
  <si>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</si>
  <si>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</si>
  <si>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</si>
  <si>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</si>
  <si>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</si>
  <si>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</si>
  <si>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</si>
  <si>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</si>
  <si>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</si>
  <si>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</si>
  <si>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</si>
  <si>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</si>
  <si>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</si>
  <si>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</si>
  <si>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</si>
  <si>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</si>
  <si>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</si>
  <si>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</si>
  <si>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</si>
  <si>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</si>
  <si>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</si>
  <si>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</si>
  <si>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</si>
  <si>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</si>
  <si>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</si>
  <si>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</si>
  <si>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</si>
  <si>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</si>
  <si>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</si>
  <si>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</si>
  <si>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</si>
  <si>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</si>
  <si>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</si>
  <si>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</si>
  <si>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</si>
  <si>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</si>
  <si>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</si>
  <si>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</si>
  <si>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</si>
  <si>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</si>
  <si>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</si>
  <si>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</si>
  <si>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</si>
  <si>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</si>
  <si>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</si>
  <si>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</si>
  <si>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</si>
  <si>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</si>
  <si>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</si>
  <si>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</si>
  <si>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</si>
  <si>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</si>
  <si>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</si>
  <si>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</si>
  <si>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</si>
  <si>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</si>
  <si>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</si>
  <si>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</si>
  <si>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</si>
  <si>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</si>
  <si>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</si>
  <si>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</si>
  <si>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</si>
  <si>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</si>
  <si>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</si>
  <si>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</si>
  <si>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</si>
  <si>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</si>
  <si>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</si>
  <si>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</si>
  <si>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</si>
  <si>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</si>
  <si>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</si>
  <si>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</si>
  <si>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</si>
  <si>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</si>
  <si>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</si>
  <si>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</si>
  <si>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</si>
  <si>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</si>
  <si>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</si>
  <si>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</si>
  <si>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</si>
  <si>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</si>
  <si>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</si>
  <si>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</si>
  <si>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</si>
  <si>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</si>
  <si>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</si>
  <si>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</si>
  <si>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</si>
  <si>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</si>
  <si>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</si>
  <si>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</si>
  <si>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</si>
  <si>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</si>
  <si>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</si>
  <si>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</si>
  <si>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</si>
  <si>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</si>
  <si>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</si>
  <si>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</si>
  <si>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</si>
  <si>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</si>
  <si>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</si>
  <si>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</si>
  <si>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</si>
  <si>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</si>
  <si>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</si>
  <si>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</si>
  <si>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</si>
  <si>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</si>
  <si>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</si>
  <si>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</si>
  <si>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</si>
  <si>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</si>
  <si>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</si>
  <si>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</si>
  <si>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</si>
  <si>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</si>
  <si>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</si>
  <si>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</si>
  <si>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</si>
  <si>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</si>
  <si>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</si>
  <si>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</si>
  <si>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</si>
  <si>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</si>
  <si>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</si>
  <si>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</si>
  <si>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</si>
  <si>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</si>
  <si>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</si>
  <si>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</si>
  <si>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</si>
  <si>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</si>
  <si>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</si>
  <si>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</si>
  <si>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</si>
  <si>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</si>
  <si>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</si>
  <si>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</si>
  <si>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</si>
  <si>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</si>
  <si>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</si>
  <si>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</si>
  <si>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</si>
  <si>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</si>
  <si>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</si>
  <si>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</si>
  <si>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</si>
  <si>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Reference case</t>
  </si>
  <si>
    <t>Datekey</t>
  </si>
  <si>
    <t>Release Date</t>
  </si>
  <si>
    <t xml:space="preserve">    Other</t>
  </si>
  <si>
    <t>coke, crude oil product supplied, methanol, miscellaneous petroleum products, and kerosene not used in the residential sector.</t>
  </si>
  <si>
    <t>hydrogen</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</si>
  <si>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</si>
  <si>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</si>
  <si>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</si>
  <si>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</si>
  <si>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</si>
  <si>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</si>
  <si>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</si>
  <si>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</si>
  <si>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</si>
  <si>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</si>
  <si>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</si>
  <si>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</si>
  <si>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</si>
  <si>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</si>
  <si>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</si>
  <si>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</si>
  <si>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</si>
  <si>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</si>
  <si>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</si>
  <si>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</si>
  <si>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</si>
  <si>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</si>
  <si>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</si>
  <si>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</si>
  <si>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</si>
  <si>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</si>
  <si>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</si>
  <si>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</si>
  <si>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</si>
  <si>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</si>
  <si>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</si>
  <si>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</si>
  <si>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</si>
  <si>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</si>
  <si>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</si>
  <si>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</si>
  <si>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</si>
  <si>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</si>
  <si>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highogs.d120120a</t>
  </si>
  <si>
    <t>Prices (2020 dollars per unit)</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</si>
  <si>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</si>
  <si>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</si>
  <si>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</si>
  <si>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</si>
  <si>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</si>
  <si>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</si>
  <si>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</si>
  <si>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</si>
  <si>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</si>
  <si>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</si>
  <si>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</si>
  <si>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</si>
  <si>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</si>
  <si>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</si>
  <si>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</si>
  <si>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</si>
  <si>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</si>
  <si>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</si>
  <si>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Sources:  2020:  U.S. Energy Information Administration (EIA), Short-Term Energy Outlook, October 2020 and EIA, AEO2021</t>
  </si>
  <si>
    <t>National Energy Modeling System run highogs.d120120a.  Projections:  EIA, AEO2021 National Energy Modeling System run highogs.d120120a.</t>
  </si>
  <si>
    <t>Annual Energy Outlook 2021</t>
  </si>
  <si>
    <t>ref2021</t>
  </si>
  <si>
    <t>d113020a</t>
  </si>
  <si>
    <t xml:space="preserve"> January 2021</t>
  </si>
  <si>
    <t>Compound</t>
  </si>
  <si>
    <t xml:space="preserve"> Growth </t>
  </si>
  <si>
    <t xml:space="preserve">2020-2050 </t>
  </si>
  <si>
    <t>(percent)</t>
  </si>
  <si>
    <t>1/ Includes waste coal.</t>
  </si>
  <si>
    <t>(2020 cents per kilowatthour)</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</si>
  <si>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</si>
  <si>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</si>
  <si>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</si>
  <si>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</si>
  <si>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</si>
  <si>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</si>
  <si>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</si>
  <si>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</si>
  <si>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</si>
  <si>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</si>
  <si>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</si>
  <si>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Sources: 2020:  U.S. Energy Information Administration (EIA), Short-Term Energy Outlook, October 2020 and EIA,</t>
  </si>
  <si>
    <t>Projections:  EIA, AEO2021 National Energy Modeling System run highogs.d120120a.</t>
  </si>
  <si>
    <t>1/ Includes electricity-only and combined heat and power plants that have a regulatory status.</t>
  </si>
  <si>
    <t>9/ Includes conventional hydroelectric, geothermal, wood, wood waste, all municipal waste, landfill gas,</t>
  </si>
  <si>
    <t xml:space="preserve"> Petroleum Products (billion 2020 dollars)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</si>
  <si>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</si>
  <si>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</si>
  <si>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</si>
  <si>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</si>
  <si>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</si>
  <si>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</si>
  <si>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</si>
  <si>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</si>
  <si>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10/ E85 refers to a blend of 85 percent ethanol (renewable) and 15 percent motor gasoline (nonrenewable).  To address cold starting</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</si>
  <si>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</si>
  <si>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</si>
  <si>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</si>
  <si>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</si>
  <si>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</si>
  <si>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</si>
  <si>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</si>
  <si>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</si>
  <si>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</si>
  <si>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Sources:  2020:  U.S. Energy Information Administration (EIA), Short-Term Energy Outlook, October 2020 and EIA,</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</si>
  <si>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</si>
  <si>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</si>
  <si>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</si>
  <si>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</si>
  <si>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</si>
  <si>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</si>
  <si>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</si>
  <si>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</si>
  <si>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</si>
  <si>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</si>
  <si>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The PTC for wind is only available for 10 years of a project. We therefore multiply the PTC values by the ratio</t>
  </si>
  <si>
    <t>of the present value of costs over 10 years to the present value of costs over 30 years, using a 3% discount rate.</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</si>
  <si>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</si>
  <si>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</si>
  <si>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</si>
  <si>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</si>
  <si>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</si>
  <si>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</si>
  <si>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</si>
  <si>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</si>
  <si>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</si>
  <si>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</si>
  <si>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</si>
  <si>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</si>
  <si>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</si>
  <si>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</si>
  <si>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</si>
  <si>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</si>
  <si>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</si>
  <si>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</si>
  <si>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</si>
  <si>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</si>
  <si>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</si>
  <si>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</si>
  <si>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</si>
  <si>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</si>
  <si>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</si>
  <si>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</si>
  <si>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</si>
  <si>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</si>
  <si>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</si>
  <si>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</si>
  <si>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</si>
  <si>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</si>
  <si>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</si>
  <si>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</si>
  <si>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</si>
  <si>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</si>
  <si>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</si>
  <si>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</si>
  <si>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</si>
  <si>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</si>
  <si>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</si>
  <si>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</si>
  <si>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Unit: $/MW</t>
  </si>
  <si>
    <t>hard coal</t>
  </si>
  <si>
    <t>solar PV</t>
  </si>
  <si>
    <t>solar thermal</t>
  </si>
  <si>
    <t>petroleum</t>
  </si>
  <si>
    <t>natural gas peaker</t>
  </si>
  <si>
    <t>lignite</t>
  </si>
  <si>
    <t>heavy or residual fuel oil</t>
  </si>
  <si>
    <t>natural gas steam turbine</t>
  </si>
  <si>
    <t>natural gas combined cycle</t>
  </si>
  <si>
    <t>Unit: $/MWh</t>
  </si>
  <si>
    <t>Methodology:</t>
  </si>
  <si>
    <t>Policy Settings:</t>
  </si>
  <si>
    <t>Policy, Technology</t>
  </si>
  <si>
    <t>Value</t>
  </si>
  <si>
    <t>low</t>
  </si>
  <si>
    <t>moderate</t>
  </si>
  <si>
    <t>high</t>
  </si>
  <si>
    <t>PTC, onshore wind</t>
  </si>
  <si>
    <t>PTC, solar PV</t>
  </si>
  <si>
    <t>PTC, solar thermal</t>
  </si>
  <si>
    <t>PTC, geothermal</t>
  </si>
  <si>
    <t>PTC, MSW</t>
  </si>
  <si>
    <t>ITC, solar PV</t>
  </si>
  <si>
    <t>ITC, solar thermal</t>
  </si>
  <si>
    <t>ITC, geothermal</t>
  </si>
  <si>
    <t>ITC, offshore wind</t>
  </si>
  <si>
    <t>Remove BAU subsidies, solar and geothermal</t>
  </si>
  <si>
    <t>Implementation Schedule Settings:</t>
  </si>
  <si>
    <t>Remove BAU subsidies [solar]</t>
  </si>
  <si>
    <t>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</si>
  <si>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</si>
  <si>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</si>
  <si>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</si>
  <si>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</si>
  <si>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</si>
  <si>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Percentage of total labor hours that must be from qualified apprentices</t>
  </si>
  <si>
    <t>Percent multiplier for bonus credit</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</si>
  <si>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</si>
  <si>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</si>
  <si>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</si>
  <si>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</si>
  <si>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</si>
  <si>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</si>
  <si>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</si>
  <si>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</si>
  <si>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</si>
  <si>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</si>
  <si>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</si>
  <si>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</si>
  <si>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</si>
  <si>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</si>
  <si>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</si>
  <si>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</si>
  <si>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Weighted Domestic Content Share</t>
  </si>
  <si>
    <t>Sources: JEDI, https://netzeroamerica.princeton.edu/img/Working_Paper-High_Road_Labor_and_Renewable_Energy-PUBLIC_RELEASE-4-13-21.pdf</t>
  </si>
  <si>
    <t>Required Domestic Content Share</t>
  </si>
  <si>
    <t>Multiplier for Solar Bonus Credit</t>
  </si>
  <si>
    <t>Notes: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</si>
  <si>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</si>
  <si>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</si>
  <si>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</si>
  <si>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</si>
  <si>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Base credit</t>
  </si>
  <si>
    <t>Bonus credit</t>
  </si>
  <si>
    <t>1993 to 2020 calendar year adjustment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</si>
  <si>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</si>
  <si>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</si>
  <si>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</si>
  <si>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</si>
  <si>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</si>
  <si>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</si>
  <si>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</si>
  <si>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</si>
  <si>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</si>
  <si>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PTC Phase-out Schedule</t>
  </si>
  <si>
    <t>Selected Schedule</t>
  </si>
  <si>
    <t>*schedules extended by 2 years for commenced construction provision</t>
  </si>
  <si>
    <t>Onshore Wind Credit Value 2012 $ / MWh</t>
  </si>
  <si>
    <t>Onshore Wind Credit, Adjusted for Plant Lifetime and Transferability Penalty</t>
  </si>
  <si>
    <t>Solar PV Credit, Adjusted for Plant Lifetime and Transferability Penalty</t>
  </si>
  <si>
    <t>Solar thermal Credit, Adjusted for Plant Lifetime and Transferability Penalty</t>
  </si>
  <si>
    <t>Geothermal Credit, Adjusted for Plant Lifetime and Transferability Penalty</t>
  </si>
  <si>
    <t>MSW Credit, Adjusted for Plant Lifetime and Transferability Penalty</t>
  </si>
  <si>
    <t>ITC Phase-out Schedule</t>
  </si>
  <si>
    <t>Base Credit</t>
  </si>
  <si>
    <t>Bonus Credit</t>
  </si>
  <si>
    <t>ITC Settings</t>
  </si>
  <si>
    <t>Solar PV Credit Value % project costs</t>
  </si>
  <si>
    <t>Solar Thermal Credit Value % project costs</t>
  </si>
  <si>
    <t>Geothermal Credit Value % project costs</t>
  </si>
  <si>
    <t>Offshore Credit Value % project costs</t>
  </si>
  <si>
    <t>Model Outputs Used in Calculations</t>
  </si>
  <si>
    <t>Time (Time)</t>
  </si>
  <si>
    <t>BGCL BAU Generation Capacity Lifetime[hard coal es] : MostRecentRun</t>
  </si>
  <si>
    <t>BGCL BAU Generation Capacity Lifetime[natural gas nonpeaker es] : MostRecentRun</t>
  </si>
  <si>
    <t>BGCL BAU Generation Capacity Lifetime[nuclear es] : MostRecentRun</t>
  </si>
  <si>
    <t>BGCL BAU Generation Capacity Lifetime[hydro es] : MostRecentRun</t>
  </si>
  <si>
    <t>BGCL BAU Generation Capacity Lifetime[onshore wind es] : MostRecentRun</t>
  </si>
  <si>
    <t>BGCL BAU Generation Capacity Lifetime[solar PV es] : MostRecentRun</t>
  </si>
  <si>
    <t>BGCL BAU Generation Capacity Lifetime[solar thermal es] : MostRecentRun</t>
  </si>
  <si>
    <t>BGCL BAU Generation Capacity Lifetime[biomass es] : MostRecentRun</t>
  </si>
  <si>
    <t>BGCL BAU Generation Capacity Lifetime[geothermal es] : MostRecentRun</t>
  </si>
  <si>
    <t>BGCL BAU Generation Capacity Lifetime[petroleum es] : MostRecentRun</t>
  </si>
  <si>
    <t>BGCL BAU Generation Capacity Lifetime[natural gas peaker es] : MostRecentRun</t>
  </si>
  <si>
    <t>BGCL BAU Generation Capacity Lifetime[lignite es] : MostRecentRun</t>
  </si>
  <si>
    <t>BGCL BAU Generation Capacity Lifetime[offshore wind es] : MostRecentRun</t>
  </si>
  <si>
    <t>BGCL BAU Generation Capacity Lifetime[crude oil es] : MostRecentRun</t>
  </si>
  <si>
    <t>BGCL BAU Generation Capacity Lifetime[heavy or residual fuel oil es] : MostRecentRun</t>
  </si>
  <si>
    <t>BGCL BAU Generation Capacity Lifetime[municipal solid waste es] : MostRecentRun</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</si>
  <si>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</si>
  <si>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</si>
  <si>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</si>
  <si>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</si>
  <si>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</si>
  <si>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</si>
  <si>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</si>
  <si>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</si>
  <si>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</si>
  <si>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</si>
  <si>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</si>
  <si>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</si>
  <si>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</si>
  <si>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</si>
  <si>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</si>
  <si>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</si>
  <si>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</si>
  <si>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</si>
  <si>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</si>
  <si>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</si>
  <si>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</si>
  <si>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</si>
  <si>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</si>
  <si>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</si>
  <si>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</si>
  <si>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</si>
  <si>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</si>
  <si>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</si>
  <si>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</si>
  <si>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</si>
  <si>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</si>
  <si>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</si>
  <si>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</si>
  <si>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</si>
  <si>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</si>
  <si>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</si>
  <si>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</si>
  <si>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</si>
  <si>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</si>
  <si>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</si>
  <si>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</si>
  <si>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</si>
  <si>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</si>
  <si>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</si>
  <si>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</si>
  <si>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</si>
  <si>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</si>
  <si>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</si>
  <si>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</si>
  <si>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Current Value</t>
  </si>
  <si>
    <t>Value if Increased by 20%</t>
  </si>
  <si>
    <t>Union Representation Calculations:</t>
  </si>
  <si>
    <t>Domestic Content Calculations</t>
  </si>
  <si>
    <t>Net Zero America: Domestic Content Share</t>
  </si>
  <si>
    <t>Assumed Domestic Content Share This Year</t>
  </si>
  <si>
    <t>Current Weighted Domestic Content Share</t>
  </si>
  <si>
    <t>Assumed Domestic Content Share in 2028 (year in which maximum domestic content requirement of 55% begins)</t>
  </si>
  <si>
    <t>Multiplier for Non-Solar Bonus Credit (assumed that domestic content requirements are only a limiting factor for solar PV)</t>
  </si>
  <si>
    <t>The ITC/PTC values are extended by 3 years for wind and 2 years for solar PV to account for the commenced-construction provision (NREL's</t>
  </si>
  <si>
    <t>Fraction of capacity qualifying for energy community bonus</t>
  </si>
  <si>
    <t>Computed Tax Credits</t>
  </si>
  <si>
    <t>PTC</t>
  </si>
  <si>
    <t>ITC</t>
  </si>
  <si>
    <t>Solar PV Credit Value (2020 $ / MWh)</t>
  </si>
  <si>
    <t>Adjusted Solar PV Credit Value (2012 $ / MWh)</t>
  </si>
  <si>
    <t>Solar thermal Credit Value (2020 $ / MWh)</t>
  </si>
  <si>
    <t>Adjusted Solar thermal Credit Value (2012 $ / MWh)</t>
  </si>
  <si>
    <t>Geothermal Credit Value (2020 $ / MWh)</t>
  </si>
  <si>
    <t>Adjusted Geothermal Credit Value (2012 $ / MWh)</t>
  </si>
  <si>
    <t>MSW Credit Value (2020 $ / MWh)</t>
  </si>
  <si>
    <t>Adjusted MSW Credit Value (2012 $ / MWh)</t>
  </si>
  <si>
    <t>*see Methodology notes - solar PV uses the PTC only in 2030 and later</t>
  </si>
  <si>
    <t>Our BAU now inlcudes the electricity tax credits that are part of the Inflation Reduction Act.</t>
  </si>
  <si>
    <t>See the Inflation Reduction Act tab for a detailed explanation of those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</si>
</sst>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00"/>
    <numFmt numFmtId="165" formatCode="0.0%"/>
    <numFmt numFmtId="166" formatCode="#,##0.0"/>
    <numFmt numFmtId="167" formatCode="&quot;$&quot;#,##0.00"/>
    <numFmt numFmtId="168" formatCode="&quot;$&quot;#,##0.0"/>
  </numFmts>
  <fonts count="39"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10"/>
      <name val="Calibri"/>
      <family val="2"/>
    </font>
    <font>
      <sz val="10"/>
      <color indexed="8"/>
      <name val="Calibri"/>
      <family val="2"/>
    </font>
    <font>
      <sz val="9"/>
      <name val="Calibri"/>
      <family val="2"/>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sz val="10"/>
      <color rgb="FF000000"/>
      <name val="Calibri"/>
      <scheme val="minor"/>
    </font>
    <font>
      <b/>
      <sz val="10"/>
      <color theme="1"/>
      <name val="Calibri"/>
      <family val="2"/>
      <scheme val="minor"/>
    </font>
    <font>
      <sz val="10"/>
      <color theme="1"/>
      <name val="Calibri"/>
      <family val="2"/>
      <scheme val="minor"/>
    </font>
    <font>
      <i/>
      <sz val="10"/>
      <color theme="1"/>
      <name val="Calibri"/>
      <family val="2"/>
      <scheme val="minor"/>
    </font>
    <font>
      <sz val="11"/>
      <color rgb="FF000000"/>
      <name val="Inconsolata"/>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u/>
      <sz val="10"/>
      <color rgb="FF0000FF"/>
      <name val="Arial"/>
      <family val="2"/>
    </font>
    <font>
      <sz val="10"/>
      <color rgb="FF000000"/>
      <name val="Calibri"/>
      <family val="2"/>
      <scheme val="minor"/>
    </font>
    <font>
      <b/>
      <sz val="10"/>
      <color rgb="FF00000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FFFFFF"/>
        <bgColor rgb="FFFFFFFF"/>
      </patternFill>
    </fill>
    <fill>
      <patternFill patternType="solid">
        <fgColor rgb="FFB7B7B7"/>
        <bgColor rgb="FFB7B7B7"/>
      </patternFill>
    </fill>
    <fill>
      <patternFill patternType="solid">
        <fgColor theme="0" tint="-0.14999847407452621"/>
        <bgColor indexed="64"/>
      </patternFill>
    </fill>
    <fill>
      <patternFill patternType="solid">
        <fgColor theme="6" tint="0.39997558519241921"/>
        <bgColor indexed="64"/>
      </patternFill>
    </fill>
    <fill>
      <patternFill patternType="solid">
        <fgColor theme="5" tint="0.59999389629810485"/>
        <bgColor indexed="64"/>
      </patternFill>
    </fill>
  </fills>
  <borders count="1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20" fillId="0" borderId="0"/>
    <xf numFmtId="0" fontId="20" fillId="0" borderId="5">
      <alignment wrapText="1"/>
    </xf>
    <xf numFmtId="0" fontId="20" fillId="0" borderId="6">
      <alignment wrapText="1"/>
    </xf>
    <xf numFmtId="0" fontId="6" fillId="0" borderId="7">
      <alignment wrapText="1"/>
    </xf>
    <xf numFmtId="0" fontId="6" fillId="0" borderId="8">
      <alignment wrapText="1"/>
    </xf>
    <xf numFmtId="0" fontId="20" fillId="0" borderId="0"/>
    <xf numFmtId="0" fontId="23" fillId="0" borderId="0">
      <alignment horizontal="left"/>
    </xf>
    <xf numFmtId="44" fontId="8" fillId="0" borderId="0" applyFont="0" applyFill="0" applyBorder="0" applyAlignment="0" applyProtection="0"/>
    <xf numFmtId="0" fontId="25" fillId="0" borderId="0"/>
  </cellStyleXfs>
  <cellXfs count="14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5" fillId="0" borderId="0" xfId="0" applyFont="1"/>
    <xf numFmtId="0" fontId="7" fillId="0" borderId="0" xfId="0" applyFont="1"/>
    <xf numFmtId="4" fontId="0" fillId="0" borderId="2" xfId="5" applyNumberFormat="1" applyFont="1" applyAlignment="1">
      <alignment horizontal="right" wrapText="1"/>
    </xf>
    <xf numFmtId="165" fontId="0" fillId="0" borderId="2" xfId="5" applyNumberFormat="1" applyFont="1" applyAlignment="1">
      <alignment horizontal="right" wrapText="1"/>
    </xf>
    <xf numFmtId="4" fontId="4" fillId="0" borderId="3" xfId="6" applyNumberFormat="1" applyAlignment="1">
      <alignment horizontal="right" wrapText="1"/>
    </xf>
    <xf numFmtId="165" fontId="4" fillId="0" borderId="3" xfId="6" applyNumberFormat="1" applyAlignment="1">
      <alignment horizontal="right" wrapText="1"/>
    </xf>
    <xf numFmtId="3" fontId="0" fillId="0" borderId="2" xfId="5" applyNumberFormat="1" applyFont="1" applyAlignment="1">
      <alignment horizontal="right" wrapText="1"/>
    </xf>
    <xf numFmtId="166" fontId="0" fillId="0" borderId="2" xfId="5" applyNumberFormat="1" applyFont="1" applyAlignment="1">
      <alignment horizontal="right" wrapText="1"/>
    </xf>
    <xf numFmtId="3" fontId="4" fillId="0" borderId="3" xfId="6" applyNumberFormat="1" applyAlignment="1">
      <alignment horizontal="right" wrapText="1"/>
    </xf>
    <xf numFmtId="166" fontId="4" fillId="0" borderId="3" xfId="6" applyNumberFormat="1" applyAlignment="1">
      <alignment horizontal="right" wrapText="1"/>
    </xf>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3" fillId="0" borderId="0" xfId="2"/>
    <xf numFmtId="0" fontId="5" fillId="0" borderId="0" xfId="4">
      <alignment horizontal="left"/>
    </xf>
    <xf numFmtId="0" fontId="4" fillId="0" borderId="1" xfId="3">
      <alignment wrapText="1"/>
    </xf>
    <xf numFmtId="0" fontId="4" fillId="0" borderId="3" xfId="6">
      <alignment wrapText="1"/>
    </xf>
    <xf numFmtId="0" fontId="0" fillId="0" borderId="2" xfId="5" applyFont="1">
      <alignment wrapText="1"/>
    </xf>
    <xf numFmtId="0" fontId="17" fillId="0" borderId="0" xfId="0" applyFont="1"/>
    <xf numFmtId="0" fontId="18" fillId="0" borderId="0" xfId="0" applyFont="1"/>
    <xf numFmtId="0" fontId="6" fillId="0" borderId="0" xfId="0" applyFont="1" applyAlignment="1">
      <alignment horizontal="right"/>
    </xf>
    <xf numFmtId="0" fontId="4" fillId="0" borderId="1" xfId="3" applyAlignment="1">
      <alignment horizontal="right" wrapText="1"/>
    </xf>
    <xf numFmtId="0" fontId="0" fillId="0" borderId="5" xfId="0" applyBorder="1"/>
    <xf numFmtId="0" fontId="13" fillId="2" borderId="0" xfId="0" applyFont="1" applyFill="1" applyAlignment="1">
      <alignment horizontal="center"/>
    </xf>
    <xf numFmtId="0" fontId="0" fillId="0" borderId="0" xfId="0" applyAlignment="1">
      <alignment wrapText="1"/>
    </xf>
    <xf numFmtId="0" fontId="20" fillId="0" borderId="0" xfId="9"/>
    <xf numFmtId="0" fontId="7" fillId="0" borderId="0" xfId="9" applyFont="1"/>
    <xf numFmtId="0" fontId="21"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22" fillId="0" borderId="0" xfId="9" applyFont="1" applyAlignment="1">
      <alignment horizontal="right"/>
    </xf>
    <xf numFmtId="0" fontId="20" fillId="0" borderId="0" xfId="9" applyAlignment="1">
      <alignment horizontal="left"/>
    </xf>
    <xf numFmtId="0" fontId="20" fillId="0" borderId="0" xfId="14"/>
    <xf numFmtId="0" fontId="23" fillId="0" borderId="0" xfId="15">
      <alignment horizontal="left"/>
    </xf>
    <xf numFmtId="0" fontId="24"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4" fontId="0" fillId="0" borderId="0" xfId="0" applyNumberFormat="1"/>
    <xf numFmtId="0" fontId="19" fillId="0" borderId="4" xfId="7" applyFont="1" applyAlignment="1">
      <alignment wrapText="1"/>
    </xf>
    <xf numFmtId="0" fontId="0" fillId="0" borderId="5" xfId="0" applyBorder="1"/>
    <xf numFmtId="0" fontId="0" fillId="0" borderId="0" xfId="0"/>
    <xf numFmtId="0" fontId="20" fillId="0" borderId="0" xfId="9"/>
    <xf numFmtId="0" fontId="7" fillId="0" borderId="0" xfId="0" applyFont="1"/>
    <xf numFmtId="0" fontId="7" fillId="0" borderId="0" xfId="9" applyFont="1"/>
    <xf numFmtId="0" fontId="13" fillId="2" borderId="0" xfId="0" applyFont="1" applyFill="1" applyAlignment="1">
      <alignment horizontal="center"/>
    </xf>
    <xf numFmtId="0" fontId="0" fillId="2" borderId="0" xfId="0" applyFill="1"/>
    <xf numFmtId="0" fontId="26" fillId="6" borderId="0" xfId="17" applyFont="1" applyFill="1"/>
    <xf numFmtId="0" fontId="27" fillId="0" borderId="0" xfId="17" applyFont="1"/>
    <xf numFmtId="0" fontId="25" fillId="0" borderId="0" xfId="17"/>
    <xf numFmtId="0" fontId="27" fillId="0" borderId="0" xfId="17" applyFont="1" applyAlignment="1">
      <alignment wrapText="1"/>
    </xf>
    <xf numFmtId="0" fontId="27" fillId="6" borderId="0" xfId="17" applyFont="1" applyFill="1"/>
    <xf numFmtId="0" fontId="26" fillId="0" borderId="0" xfId="17" applyFont="1"/>
    <xf numFmtId="2" fontId="26" fillId="0" borderId="0" xfId="17" applyNumberFormat="1" applyFont="1"/>
    <xf numFmtId="9" fontId="27" fillId="0" borderId="0" xfId="17" applyNumberFormat="1" applyFont="1"/>
    <xf numFmtId="2" fontId="27" fillId="0" borderId="0" xfId="17" applyNumberFormat="1" applyFont="1"/>
    <xf numFmtId="0" fontId="28" fillId="0" borderId="0" xfId="17" applyFont="1"/>
    <xf numFmtId="167" fontId="27" fillId="0" borderId="0" xfId="17" applyNumberFormat="1" applyFont="1"/>
    <xf numFmtId="2" fontId="28" fillId="0" borderId="0" xfId="17" applyNumberFormat="1" applyFont="1"/>
    <xf numFmtId="165" fontId="27" fillId="0" borderId="0" xfId="17" applyNumberFormat="1" applyFont="1"/>
    <xf numFmtId="9" fontId="26" fillId="0" borderId="0" xfId="17" applyNumberFormat="1" applyFont="1"/>
    <xf numFmtId="0" fontId="28" fillId="0" borderId="0" xfId="17" applyFont="1" applyAlignment="1">
      <alignment horizontal="right"/>
    </xf>
    <xf numFmtId="9" fontId="29" fillId="7" borderId="0" xfId="17" applyNumberFormat="1" applyFont="1" applyFill="1"/>
    <xf numFmtId="0" fontId="26" fillId="8" borderId="0" xfId="17" applyFont="1" applyFill="1"/>
    <xf numFmtId="0" fontId="27" fillId="8" borderId="0" xfId="17" applyFont="1" applyFill="1"/>
    <xf numFmtId="0" fontId="30" fillId="0" borderId="0" xfId="17" applyFont="1"/>
    <xf numFmtId="0" fontId="26" fillId="0" borderId="0" xfId="17" applyFont="1" applyAlignment="1">
      <alignment wrapText="1"/>
    </xf>
    <xf numFmtId="0" fontId="31" fillId="0" borderId="0" xfId="17" applyFont="1"/>
    <xf numFmtId="0" fontId="34" fillId="0" borderId="9" xfId="17" applyFont="1" applyBorder="1"/>
    <xf numFmtId="0" fontId="35" fillId="0" borderId="10" xfId="17" applyFont="1" applyBorder="1" applyAlignment="1">
      <alignment horizontal="center"/>
    </xf>
    <xf numFmtId="0" fontId="35" fillId="0" borderId="11" xfId="17" applyFont="1" applyBorder="1"/>
    <xf numFmtId="0" fontId="35" fillId="0" borderId="12" xfId="17" applyFont="1" applyBorder="1" applyAlignment="1">
      <alignment horizontal="center"/>
    </xf>
    <xf numFmtId="0" fontId="32" fillId="0" borderId="11" xfId="17" applyFont="1" applyBorder="1"/>
    <xf numFmtId="10" fontId="32" fillId="0" borderId="12" xfId="17" applyNumberFormat="1" applyFont="1" applyBorder="1" applyAlignment="1">
      <alignment horizontal="right"/>
    </xf>
    <xf numFmtId="10" fontId="27" fillId="0" borderId="0" xfId="17" applyNumberFormat="1" applyFont="1"/>
    <xf numFmtId="0" fontId="32" fillId="0" borderId="13" xfId="17" applyFont="1" applyBorder="1"/>
    <xf numFmtId="10" fontId="32" fillId="0" borderId="14" xfId="17" applyNumberFormat="1" applyFont="1" applyBorder="1" applyAlignment="1">
      <alignment horizontal="right"/>
    </xf>
    <xf numFmtId="0" fontId="29" fillId="7" borderId="0" xfId="17" applyFont="1" applyFill="1"/>
    <xf numFmtId="0" fontId="27" fillId="0" borderId="0" xfId="17" applyFont="1" applyAlignment="1">
      <alignment horizontal="left" wrapText="1"/>
    </xf>
    <xf numFmtId="164" fontId="27" fillId="0" borderId="0" xfId="17" applyNumberFormat="1" applyFont="1"/>
    <xf numFmtId="0" fontId="36" fillId="0" borderId="0" xfId="17" applyFont="1"/>
    <xf numFmtId="1" fontId="27" fillId="0" borderId="0" xfId="17" applyNumberFormat="1" applyFont="1"/>
    <xf numFmtId="168" fontId="29" fillId="7" borderId="0" xfId="17" applyNumberFormat="1" applyFont="1" applyFill="1"/>
    <xf numFmtId="167" fontId="27" fillId="0" borderId="0" xfId="17" applyNumberFormat="1" applyFont="1" applyAlignment="1">
      <alignment horizontal="right" wrapText="1"/>
    </xf>
    <xf numFmtId="9" fontId="27" fillId="0" borderId="0" xfId="17" applyNumberFormat="1" applyFont="1" applyAlignment="1">
      <alignment horizontal="right" wrapText="1"/>
    </xf>
    <xf numFmtId="10" fontId="27" fillId="0" borderId="0" xfId="17" applyNumberFormat="1" applyFont="1" applyAlignment="1">
      <alignment horizontal="left" wrapText="1"/>
    </xf>
    <xf numFmtId="0" fontId="26" fillId="0" borderId="0" xfId="17" applyFont="1" applyAlignment="1">
      <alignment horizontal="left" wrapText="1"/>
    </xf>
    <xf numFmtId="10" fontId="27" fillId="0" borderId="0" xfId="17" applyNumberFormat="1" applyFont="1" applyAlignment="1">
      <alignment horizontal="right" wrapText="1"/>
    </xf>
    <xf numFmtId="11" fontId="27" fillId="0" borderId="0" xfId="17" applyNumberFormat="1" applyFont="1"/>
    <xf numFmtId="9" fontId="27" fillId="0" borderId="0" xfId="8" applyFont="1"/>
    <xf numFmtId="0" fontId="37" fillId="0" borderId="0" xfId="17" applyFont="1"/>
    <xf numFmtId="0" fontId="38" fillId="0" borderId="0" xfId="17" applyFont="1"/>
    <xf numFmtId="9" fontId="27" fillId="0" borderId="0" xfId="17" applyNumberFormat="1" applyFont="1" applyAlignment="1">
      <alignment wrapText="1"/>
    </xf>
    <xf numFmtId="0" fontId="25" fillId="0" borderId="0" xfId="17" applyAlignment="1">
      <alignment wrapText="1"/>
    </xf>
    <xf numFmtId="44" fontId="27" fillId="0" borderId="0" xfId="16" applyFont="1"/>
    <xf numFmtId="165" fontId="27" fillId="0" borderId="0" xfId="17" applyNumberFormat="1" applyFont="1" applyAlignment="1">
      <alignment horizontal="right" wrapText="1"/>
    </xf>
    <xf numFmtId="2" fontId="27" fillId="0" borderId="0" xfId="17" applyNumberFormat="1" applyFont="1" applyAlignment="1">
      <alignment horizontal="left" wrapText="1"/>
    </xf>
    <xf numFmtId="0" fontId="28" fillId="9" borderId="0" xfId="17" applyFont="1" applyFill="1" applyAlignment="1">
      <alignment horizontal="left" wrapText="1"/>
    </xf>
    <xf numFmtId="2" fontId="27" fillId="9" borderId="0" xfId="17" applyNumberFormat="1" applyFont="1" applyFill="1" applyAlignment="1">
      <alignment horizontal="left" wrapText="1"/>
    </xf>
    <xf numFmtId="0" fontId="27" fillId="9" borderId="0" xfId="17" applyFont="1" applyFill="1" applyAlignment="1">
      <alignment horizontal="left" wrapText="1"/>
    </xf>
    <xf numFmtId="0" fontId="27" fillId="9" borderId="0" xfId="17" applyFont="1" applyFill="1"/>
    <xf numFmtId="0" fontId="25" fillId="9" borderId="0" xfId="17" applyFill="1"/>
    <xf numFmtId="2" fontId="27" fillId="10" borderId="0" xfId="17" applyNumberFormat="1" applyFont="1" applyFill="1" applyAlignment="1">
      <alignment horizontal="left" wrapText="1"/>
    </xf>
    <xf numFmtId="2" fontId="27" fillId="11" borderId="0" xfId="17" applyNumberFormat="1" applyFont="1" applyFill="1" applyAlignment="1">
      <alignment horizontal="left" wrapText="1"/>
    </xf>
    <xf numFmtId="2" fontId="0" fillId="10" borderId="0" xfId="0" applyNumberFormat="1" applyFill="1"/>
    <xf numFmtId="0" fontId="0" fillId="0" borderId="0" xfId="0" quotePrefix="1"/>
    <xf numFmtId="0" fontId="0" fillId="0" borderId="0" xfId="0" applyFont="1"/>
  </cellXfs>
  <cellStyles count="18">
    <cellStyle name="Body: normal cell" xfId="5" xr:uid="{00000000-0005-0000-0000-000000000000}"/>
    <cellStyle name="Body: normal cell 2" xfId="11" xr:uid="{302A8535-EF51-406D-9F09-9001D25AAB20}"/>
    <cellStyle name="Currency" xfId="16" builtinId="4"/>
    <cellStyle name="Font: Calibri, 9pt regular" xfId="2" xr:uid="{00000000-0005-0000-0000-000001000000}"/>
    <cellStyle name="Font: Calibri, 9pt regular 2" xfId="14" xr:uid="{FB548D06-65A6-40FA-97FC-AE99C7DD1D1C}"/>
    <cellStyle name="Footnotes: top row" xfId="7" xr:uid="{00000000-0005-0000-0000-000002000000}"/>
    <cellStyle name="Footnotes: top row 2" xfId="10" xr:uid="{A38393EC-91E7-4B18-85F0-F99D7914A5F7}"/>
    <cellStyle name="Header: bottom row" xfId="3" xr:uid="{00000000-0005-0000-0000-000003000000}"/>
    <cellStyle name="Header: bottom row 2" xfId="13" xr:uid="{411EBDF3-BE70-43DB-B402-DA378359BD4D}"/>
    <cellStyle name="Hyperlink" xfId="1" builtinId="8"/>
    <cellStyle name="Normal" xfId="0" builtinId="0"/>
    <cellStyle name="Normal 2" xfId="9" xr:uid="{B3297951-8F9F-48E7-A902-E6053AEFC6DA}"/>
    <cellStyle name="Normal 3" xfId="17" xr:uid="{A6C4FD23-B85C-4654-86FE-665B7400592A}"/>
    <cellStyle name="Parent row" xfId="6" xr:uid="{00000000-0005-0000-0000-000006000000}"/>
    <cellStyle name="Parent row 2" xfId="12" xr:uid="{F631EF22-D511-46C4-BE7D-23E8DF9DF268}"/>
    <cellStyle name="Percent" xfId="8" builtinId="5"/>
    <cellStyle name="Table title" xfId="4" xr:uid="{00000000-0005-0000-0000-000008000000}"/>
    <cellStyle name="Table title 2" xfId="15" xr:uid="{EA8B6505-0321-48D8-B43F-9CD49B2ACE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112</xdr:row>
      <xdr:rowOff>123825</xdr:rowOff>
    </xdr:from>
    <xdr:ext cx="3924300" cy="2562225"/>
    <xdr:pic>
      <xdr:nvPicPr>
        <xdr:cNvPr id="2" name="image2.png" title="Image">
          <a:extLst>
            <a:ext uri="{FF2B5EF4-FFF2-40B4-BE49-F238E27FC236}">
              <a16:creationId xmlns:a16="http://schemas.microsoft.com/office/drawing/2014/main" id="{EADD0A85-D886-4ECD-9BE2-F5DFD4A45447}"/>
            </a:ext>
          </a:extLst>
        </xdr:cNvPr>
        <xdr:cNvPicPr preferRelativeResize="0"/>
      </xdr:nvPicPr>
      <xdr:blipFill>
        <a:blip xmlns:r="http://schemas.openxmlformats.org/officeDocument/2006/relationships" r:embed="rId1" cstate="print"/>
        <a:stretch>
          <a:fillRect/>
        </a:stretch>
      </xdr:blipFill>
      <xdr:spPr>
        <a:xfrm>
          <a:off x="28575" y="22012275"/>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 Id="rId1"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RRECTIONS SINCE ORIGINAL"/>
      <sheetName val="House BBB Index"/>
      <sheetName val="House BBB Policy Inventory"/>
      <sheetName val="Senate Reconcilation Index"/>
      <sheetName val="Section Tracker"/>
      <sheetName val="Section Tracker Formatted for R"/>
      <sheetName val="Senate Text With July Modificat"/>
      <sheetName val="Policy Control Center"/>
      <sheetName val=".CIN Files"/>
      <sheetName val="GRA Settings"/>
      <sheetName val="ITC and PTC"/>
      <sheetName val="ITC vs PTC for solar PV"/>
      <sheetName val="% Clean - Tax Credits"/>
      <sheetName val="Nuclear Incentives"/>
      <sheetName val="Transmission Funding"/>
      <sheetName val="Rural Co-ops + 1706 Retirement"/>
      <sheetName val="1706 Clean Energy Deployment"/>
      <sheetName val="Rural Funding for Renewable Ene"/>
      <sheetName val="48C Clean Mfg Tax Credit + DPA"/>
      <sheetName val="Storage"/>
      <sheetName val="Methane Fee"/>
      <sheetName val="Hydrogen PTC"/>
      <sheetName val="45Q"/>
      <sheetName val="Commercial Vehicles"/>
      <sheetName val="Procurement Pilots + EPD"/>
      <sheetName val="GHG Reduction Fund"/>
      <sheetName val="Advanced Industrial Facilities"/>
      <sheetName val="Methane Royalties"/>
      <sheetName val="EV Chargers Credits_NEW"/>
      <sheetName val="EV Range Anxiety"/>
      <sheetName val="Passenger EVs"/>
      <sheetName val="Corrected Battery PTC"/>
      <sheetName val="Electric Buses and Federal Flee"/>
      <sheetName val="Distributed solar"/>
      <sheetName val="Distributed solar adj for share"/>
      <sheetName val="Bldgs Government Spend"/>
      <sheetName val="ACEEE Data"/>
      <sheetName val="25C"/>
      <sheetName val="Other Bldg Credits"/>
      <sheetName val="ZEHA"/>
      <sheetName val="Building Codes"/>
      <sheetName val="Federal Buildings"/>
      <sheetName val="Hope for Homes and 40006"/>
      <sheetName val="Agriculture Funding"/>
      <sheetName val="Forestry Measures"/>
      <sheetName val="Oil and Gas Leasing"/>
      <sheetName val="DOE Loan Program"/>
      <sheetName val="Cover Crop Incentives"/>
      <sheetName val="Fossil Fuel Royalty Rates"/>
      <sheetName val="Ports"/>
      <sheetName val="Back of envelope calculations"/>
      <sheetName val="Copy of Title I H.R. 5376 Estim"/>
      <sheetName val="Copy of Subtitle D. Energy"/>
      <sheetName val="Copy of Subtitle A. Air Polluti"/>
      <sheetName val="Customized Data Files"/>
    </sheetNames>
    <sheetDataSet>
      <sheetData sheetId="0"/>
      <sheetData sheetId="1"/>
      <sheetData sheetId="2"/>
      <sheetData sheetId="3"/>
      <sheetData sheetId="4"/>
      <sheetData sheetId="5"/>
      <sheetData sheetId="6"/>
      <sheetData sheetId="7">
        <row r="9">
          <cell r="C9">
            <v>0.3595440729483283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3.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9"/>
  <sheetViews>
    <sheetView tabSelected="1" workbookViewId="0">
      <selection activeCell="A58" sqref="A58:XFD59"/>
    </sheetView>
  </sheetViews>
  <sheetFormatPr defaultColWidth="9.140625" defaultRowHeight="15" x14ac:dyDescent="0.25"/>
  <cols>
    <col min="2" max="2" width="83.28515625" customWidth="1"/>
  </cols>
  <sheetData>
    <row r="1" spans="1:2" x14ac:dyDescent="0.25">
      <c r="A1" s="1" t="s">
        <v>185</v>
      </c>
    </row>
    <row r="2" spans="1:2" x14ac:dyDescent="0.25">
      <c r="A2" s="1" t="s">
        <v>184</v>
      </c>
    </row>
    <row r="3" spans="1:2" x14ac:dyDescent="0.25">
      <c r="A3" s="1" t="s">
        <v>312</v>
      </c>
    </row>
    <row r="5" spans="1:2" x14ac:dyDescent="0.25">
      <c r="A5" s="1" t="s">
        <v>0</v>
      </c>
      <c r="B5" s="27" t="s">
        <v>116</v>
      </c>
    </row>
    <row r="6" spans="1:2" x14ac:dyDescent="0.25">
      <c r="B6" t="s">
        <v>1</v>
      </c>
    </row>
    <row r="7" spans="1:2" x14ac:dyDescent="0.25">
      <c r="B7" s="2">
        <v>2014</v>
      </c>
    </row>
    <row r="8" spans="1:2" x14ac:dyDescent="0.25">
      <c r="B8" t="s">
        <v>2</v>
      </c>
    </row>
    <row r="9" spans="1:2" x14ac:dyDescent="0.25">
      <c r="B9" s="28" t="s">
        <v>3</v>
      </c>
    </row>
    <row r="10" spans="1:2" x14ac:dyDescent="0.25">
      <c r="B10" t="s">
        <v>4</v>
      </c>
    </row>
    <row r="12" spans="1:2" x14ac:dyDescent="0.25">
      <c r="B12" s="27" t="s">
        <v>258</v>
      </c>
    </row>
    <row r="13" spans="1:2" x14ac:dyDescent="0.25">
      <c r="B13" t="s">
        <v>290</v>
      </c>
    </row>
    <row r="14" spans="1:2" x14ac:dyDescent="0.25">
      <c r="B14" s="2">
        <v>2015</v>
      </c>
    </row>
    <row r="15" spans="1:2" x14ac:dyDescent="0.25">
      <c r="B15" t="s">
        <v>291</v>
      </c>
    </row>
    <row r="16" spans="1:2" x14ac:dyDescent="0.25">
      <c r="B16" s="28" t="s">
        <v>232</v>
      </c>
    </row>
    <row r="18" spans="2:2" x14ac:dyDescent="0.25">
      <c r="B18" s="27" t="s">
        <v>292</v>
      </c>
    </row>
    <row r="19" spans="2:2" x14ac:dyDescent="0.25">
      <c r="B19" t="s">
        <v>525</v>
      </c>
    </row>
    <row r="20" spans="2:2" x14ac:dyDescent="0.25">
      <c r="B20" s="2">
        <v>2020</v>
      </c>
    </row>
    <row r="21" spans="2:2" x14ac:dyDescent="0.25">
      <c r="B21" t="s">
        <v>524</v>
      </c>
    </row>
    <row r="22" spans="2:2" x14ac:dyDescent="0.25">
      <c r="B22" s="28" t="s">
        <v>523</v>
      </c>
    </row>
    <row r="24" spans="2:2" x14ac:dyDescent="0.25">
      <c r="B24" s="27" t="s">
        <v>293</v>
      </c>
    </row>
    <row r="25" spans="2:2" x14ac:dyDescent="0.25">
      <c r="B25" t="s">
        <v>294</v>
      </c>
    </row>
    <row r="26" spans="2:2" x14ac:dyDescent="0.25">
      <c r="B26" s="2">
        <v>2015</v>
      </c>
    </row>
    <row r="27" spans="2:2" x14ac:dyDescent="0.25">
      <c r="B27" t="s">
        <v>295</v>
      </c>
    </row>
    <row r="28" spans="2:2" x14ac:dyDescent="0.25">
      <c r="B28" s="28" t="s">
        <v>226</v>
      </c>
    </row>
    <row r="30" spans="2:2" x14ac:dyDescent="0.25">
      <c r="B30" s="27" t="s">
        <v>299</v>
      </c>
    </row>
    <row r="31" spans="2:2" x14ac:dyDescent="0.25">
      <c r="B31" t="s">
        <v>296</v>
      </c>
    </row>
    <row r="32" spans="2:2" x14ac:dyDescent="0.25">
      <c r="B32" s="2">
        <v>2015</v>
      </c>
    </row>
    <row r="33" spans="2:2" x14ac:dyDescent="0.25">
      <c r="B33" t="s">
        <v>297</v>
      </c>
    </row>
    <row r="34" spans="2:2" x14ac:dyDescent="0.25">
      <c r="B34" s="28" t="s">
        <v>237</v>
      </c>
    </row>
    <row r="35" spans="2:2" x14ac:dyDescent="0.25">
      <c r="B35" t="s">
        <v>298</v>
      </c>
    </row>
    <row r="37" spans="2:2" x14ac:dyDescent="0.25">
      <c r="B37" s="27" t="s">
        <v>168</v>
      </c>
    </row>
    <row r="38" spans="2:2" x14ac:dyDescent="0.25">
      <c r="B38" t="s">
        <v>169</v>
      </c>
    </row>
    <row r="39" spans="2:2" x14ac:dyDescent="0.25">
      <c r="B39" s="2" t="s">
        <v>661</v>
      </c>
    </row>
    <row r="40" spans="2:2" x14ac:dyDescent="0.25">
      <c r="B40" t="s">
        <v>662</v>
      </c>
    </row>
    <row r="41" spans="2:2" x14ac:dyDescent="0.25">
      <c r="B41" s="28" t="s">
        <v>610</v>
      </c>
    </row>
    <row r="42" spans="2:2" x14ac:dyDescent="0.25">
      <c r="B42" t="s">
        <v>660</v>
      </c>
    </row>
    <row r="44" spans="2:2" x14ac:dyDescent="0.25">
      <c r="B44" s="27" t="s">
        <v>530</v>
      </c>
    </row>
    <row r="45" spans="2:2" x14ac:dyDescent="0.25">
      <c r="B45" t="s">
        <v>526</v>
      </c>
    </row>
    <row r="46" spans="2:2" x14ac:dyDescent="0.25">
      <c r="B46" s="2">
        <v>2020</v>
      </c>
    </row>
    <row r="47" spans="2:2" x14ac:dyDescent="0.25">
      <c r="B47" t="s">
        <v>527</v>
      </c>
    </row>
    <row r="48" spans="2:2" x14ac:dyDescent="0.25">
      <c r="B48" s="28" t="s">
        <v>521</v>
      </c>
    </row>
    <row r="50" spans="1:2" x14ac:dyDescent="0.25">
      <c r="B50" s="27" t="s">
        <v>537</v>
      </c>
    </row>
    <row r="51" spans="1:2" x14ac:dyDescent="0.25">
      <c r="B51" t="s">
        <v>531</v>
      </c>
    </row>
    <row r="52" spans="1:2" x14ac:dyDescent="0.25">
      <c r="B52" s="2">
        <v>2020</v>
      </c>
    </row>
    <row r="53" spans="1:2" x14ac:dyDescent="0.25">
      <c r="B53" t="s">
        <v>532</v>
      </c>
    </row>
    <row r="54" spans="1:2" x14ac:dyDescent="0.25">
      <c r="B54" t="s">
        <v>533</v>
      </c>
    </row>
    <row r="55" spans="1:2" x14ac:dyDescent="0.25">
      <c r="B55" t="s">
        <v>538</v>
      </c>
    </row>
    <row r="57" spans="1:2" x14ac:dyDescent="0.25">
      <c r="A57" s="1" t="s">
        <v>170</v>
      </c>
    </row>
    <row r="58" spans="1:2" s="146" customFormat="1" x14ac:dyDescent="0.25">
      <c r="A58" s="146" t="s">
        <v>845</v>
      </c>
    </row>
    <row r="59" spans="1:2" s="146" customFormat="1" x14ac:dyDescent="0.25">
      <c r="A59" s="146" t="s">
        <v>846</v>
      </c>
    </row>
    <row r="60" spans="1:2" x14ac:dyDescent="0.25">
      <c r="A60" s="1"/>
    </row>
    <row r="61" spans="1:2" x14ac:dyDescent="0.25">
      <c r="A61" t="s">
        <v>171</v>
      </c>
    </row>
    <row r="62" spans="1:2" x14ac:dyDescent="0.25">
      <c r="A62" t="s">
        <v>172</v>
      </c>
    </row>
    <row r="64" spans="1:2" x14ac:dyDescent="0.25">
      <c r="A64" t="s">
        <v>175</v>
      </c>
    </row>
    <row r="65" spans="1:2" x14ac:dyDescent="0.25">
      <c r="A65" t="s">
        <v>176</v>
      </c>
    </row>
    <row r="66" spans="1:2" x14ac:dyDescent="0.25">
      <c r="A66" t="s">
        <v>177</v>
      </c>
    </row>
    <row r="67" spans="1:2" x14ac:dyDescent="0.25">
      <c r="A67" t="s">
        <v>178</v>
      </c>
    </row>
    <row r="69" spans="1:2" x14ac:dyDescent="0.25">
      <c r="A69" t="s">
        <v>187</v>
      </c>
    </row>
    <row r="70" spans="1:2" x14ac:dyDescent="0.25">
      <c r="A70" t="s">
        <v>188</v>
      </c>
    </row>
    <row r="71" spans="1:2" x14ac:dyDescent="0.25">
      <c r="A71" t="s">
        <v>189</v>
      </c>
    </row>
    <row r="72" spans="1:2" x14ac:dyDescent="0.25">
      <c r="A72" t="s">
        <v>191</v>
      </c>
    </row>
    <row r="73" spans="1:2" x14ac:dyDescent="0.25">
      <c r="A73">
        <v>0.97099999999999997</v>
      </c>
    </row>
    <row r="74" spans="1:2" x14ac:dyDescent="0.25">
      <c r="A74" t="s">
        <v>190</v>
      </c>
    </row>
    <row r="76" spans="1:2" x14ac:dyDescent="0.25">
      <c r="A76" t="s">
        <v>528</v>
      </c>
    </row>
    <row r="77" spans="1:2" x14ac:dyDescent="0.25">
      <c r="A77">
        <v>0.89805481563188172</v>
      </c>
    </row>
    <row r="78" spans="1:2" x14ac:dyDescent="0.25">
      <c r="A78" t="s">
        <v>190</v>
      </c>
    </row>
    <row r="79" spans="1:2" x14ac:dyDescent="0.25">
      <c r="A79">
        <v>0.88711067149387013</v>
      </c>
      <c r="B79" t="s">
        <v>541</v>
      </c>
    </row>
    <row r="82" spans="1:1" x14ac:dyDescent="0.25">
      <c r="A82" s="1" t="s">
        <v>534</v>
      </c>
    </row>
    <row r="83" spans="1:1" x14ac:dyDescent="0.25">
      <c r="A83" t="s">
        <v>611</v>
      </c>
    </row>
    <row r="84" spans="1:1" x14ac:dyDescent="0.25">
      <c r="A84" t="s">
        <v>612</v>
      </c>
    </row>
    <row r="85" spans="1:1" x14ac:dyDescent="0.25">
      <c r="A85" t="s">
        <v>535</v>
      </c>
    </row>
    <row r="86" spans="1:1" x14ac:dyDescent="0.25">
      <c r="A86" t="s">
        <v>536</v>
      </c>
    </row>
    <row r="88" spans="1:1" x14ac:dyDescent="0.25">
      <c r="A88" s="1" t="s">
        <v>307</v>
      </c>
    </row>
    <row r="89" spans="1:1" x14ac:dyDescent="0.25">
      <c r="A89" t="s">
        <v>318</v>
      </c>
    </row>
    <row r="90" spans="1:1" x14ac:dyDescent="0.25">
      <c r="A90" t="s">
        <v>319</v>
      </c>
    </row>
    <row r="91" spans="1:1" x14ac:dyDescent="0.25">
      <c r="A91" t="s">
        <v>308</v>
      </c>
    </row>
    <row r="92" spans="1:1" x14ac:dyDescent="0.25">
      <c r="A92" t="s">
        <v>309</v>
      </c>
    </row>
    <row r="94" spans="1:1" x14ac:dyDescent="0.25">
      <c r="A94" s="1" t="s">
        <v>539</v>
      </c>
    </row>
    <row r="95" spans="1:1" x14ac:dyDescent="0.25">
      <c r="A95" t="s">
        <v>619</v>
      </c>
    </row>
    <row r="96" spans="1:1" x14ac:dyDescent="0.25">
      <c r="A96" t="s">
        <v>620</v>
      </c>
    </row>
    <row r="98" spans="1:1" x14ac:dyDescent="0.25">
      <c r="A98" t="s">
        <v>540</v>
      </c>
    </row>
    <row r="99" spans="1:1" x14ac:dyDescent="0.25">
      <c r="A99">
        <v>30</v>
      </c>
    </row>
  </sheetData>
  <hyperlinks>
    <hyperlink ref="B9" r:id="rId1" xr:uid="{00000000-0004-0000-0000-000000000000}"/>
    <hyperlink ref="B48" r:id="rId2" location=":~:text=According%20to%20a%20summary%20shared,would%20have%20under%20existing%20law." xr:uid="{00000000-0004-0000-0000-000001000000}"/>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A10" zoomScale="80" zoomScaleNormal="80" workbookViewId="0">
      <selection activeCell="K14" sqref="K14:AG14"/>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140625" bestFit="1" customWidth="1"/>
    <col min="6" max="26" width="9.5703125" bestFit="1" customWidth="1"/>
    <col min="27" max="27" width="12.140625" bestFit="1" customWidth="1"/>
    <col min="28" max="36" width="9.5703125" bestFit="1" customWidth="1"/>
  </cols>
  <sheetData>
    <row r="1" spans="1:36" x14ac:dyDescent="0.25">
      <c r="A1" s="12" t="s">
        <v>257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313</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258</v>
      </c>
      <c r="B3" t="s">
        <v>0</v>
      </c>
      <c r="C3">
        <v>2020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253</v>
      </c>
      <c r="B4" t="s">
        <v>510</v>
      </c>
      <c r="C4" s="5">
        <v>1236130</v>
      </c>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623</v>
      </c>
      <c r="C5">
        <f>'Subsidies Paid'!K8*'Monetizing Tax Credit Penalty'!$A$30</f>
        <v>0.20099999999999998</v>
      </c>
      <c r="D5">
        <f>'Subsidies Paid'!L8*'Monetizing Tax Credit Penalty'!$A$30</f>
        <v>0.20099999999999998</v>
      </c>
      <c r="E5">
        <f>'Subsidies Paid'!M8*'Monetizing Tax Credit Penalty'!$A$30</f>
        <v>0.17419999999999999</v>
      </c>
      <c r="F5" s="144">
        <f>'Inflation Reduction Act'!B237</f>
        <v>0.37940369807497465</v>
      </c>
      <c r="G5" s="144">
        <f>'Inflation Reduction Act'!C237</f>
        <v>0.37940369807497465</v>
      </c>
      <c r="H5" s="144">
        <f>'Inflation Reduction Act'!D237</f>
        <v>0.37940369807497465</v>
      </c>
      <c r="I5" s="144">
        <f>'Inflation Reduction Act'!E237</f>
        <v>0.38527608915906791</v>
      </c>
      <c r="J5" s="144">
        <f>'Inflation Reduction Act'!F237</f>
        <v>0.39114848024316112</v>
      </c>
      <c r="K5" s="144">
        <f>'Inflation Reduction Act'!G237</f>
        <v>0.39093521895755939</v>
      </c>
      <c r="L5" s="144">
        <f>'Inflation Reduction Act'!H237</f>
        <v>0.39076460992907802</v>
      </c>
      <c r="M5">
        <f>'Subsidies Paid'!U8*'Monetizing Tax Credit Penalty'!$A$30</f>
        <v>6.699999999999999E-2</v>
      </c>
      <c r="N5">
        <f>'Subsidies Paid'!V8*'Monetizing Tax Credit Penalty'!$A$30</f>
        <v>6.699999999999999E-2</v>
      </c>
      <c r="O5">
        <f>'Subsidies Paid'!W8*'Monetizing Tax Credit Penalty'!$A$30</f>
        <v>6.699999999999999E-2</v>
      </c>
      <c r="P5">
        <f>O5</f>
        <v>6.699999999999999E-2</v>
      </c>
      <c r="Q5">
        <f t="shared" ref="Q5:AG5" si="0">P5</f>
        <v>6.699999999999999E-2</v>
      </c>
      <c r="R5">
        <f t="shared" si="0"/>
        <v>6.699999999999999E-2</v>
      </c>
      <c r="S5">
        <f t="shared" si="0"/>
        <v>6.699999999999999E-2</v>
      </c>
      <c r="T5">
        <f t="shared" si="0"/>
        <v>6.699999999999999E-2</v>
      </c>
      <c r="U5">
        <f t="shared" si="0"/>
        <v>6.699999999999999E-2</v>
      </c>
      <c r="V5">
        <f t="shared" si="0"/>
        <v>6.699999999999999E-2</v>
      </c>
      <c r="W5">
        <f t="shared" si="0"/>
        <v>6.699999999999999E-2</v>
      </c>
      <c r="X5">
        <f t="shared" si="0"/>
        <v>6.699999999999999E-2</v>
      </c>
      <c r="Y5">
        <f t="shared" si="0"/>
        <v>6.699999999999999E-2</v>
      </c>
      <c r="Z5">
        <f t="shared" si="0"/>
        <v>6.699999999999999E-2</v>
      </c>
      <c r="AA5">
        <f t="shared" si="0"/>
        <v>6.699999999999999E-2</v>
      </c>
      <c r="AB5">
        <f t="shared" si="0"/>
        <v>6.699999999999999E-2</v>
      </c>
      <c r="AC5">
        <f t="shared" si="0"/>
        <v>6.699999999999999E-2</v>
      </c>
      <c r="AD5">
        <f t="shared" si="0"/>
        <v>6.699999999999999E-2</v>
      </c>
      <c r="AE5">
        <f t="shared" si="0"/>
        <v>6.699999999999999E-2</v>
      </c>
      <c r="AF5">
        <f t="shared" si="0"/>
        <v>6.699999999999999E-2</v>
      </c>
      <c r="AG5">
        <f t="shared" si="0"/>
        <v>6.699999999999999E-2</v>
      </c>
    </row>
    <row r="6" spans="1:36" x14ac:dyDescent="0.25">
      <c r="C6" s="85" t="s">
        <v>621</v>
      </c>
      <c r="D6" s="85"/>
      <c r="E6" s="85"/>
      <c r="F6" s="85"/>
      <c r="G6" s="85"/>
      <c r="H6" s="85"/>
    </row>
    <row r="7" spans="1:36" x14ac:dyDescent="0.25">
      <c r="A7" t="s">
        <v>254</v>
      </c>
      <c r="C7" s="20">
        <f>C5*C4</f>
        <v>248462.12999999998</v>
      </c>
      <c r="D7" s="20">
        <f t="shared" ref="D7:AG7" si="1">D5*D4</f>
        <v>233752.94999999998</v>
      </c>
      <c r="E7" s="20">
        <f t="shared" si="1"/>
        <v>191193.21</v>
      </c>
      <c r="F7" s="20">
        <f t="shared" si="1"/>
        <v>393320.22572036472</v>
      </c>
      <c r="G7" s="20">
        <f t="shared" si="1"/>
        <v>373483.10336651467</v>
      </c>
      <c r="H7" s="20">
        <f t="shared" si="1"/>
        <v>356430.04534913879</v>
      </c>
      <c r="I7" s="20">
        <f t="shared" si="1"/>
        <v>337790.42589412362</v>
      </c>
      <c r="J7" s="20">
        <f t="shared" si="1"/>
        <v>323718.39373404259</v>
      </c>
      <c r="K7" s="20">
        <f t="shared" si="1"/>
        <v>305129.62961900258</v>
      </c>
      <c r="L7" s="20">
        <f t="shared" si="1"/>
        <v>288649.22053319152</v>
      </c>
      <c r="M7" s="20">
        <f t="shared" si="1"/>
        <v>46751.125999999997</v>
      </c>
      <c r="N7" s="20">
        <f t="shared" si="1"/>
        <v>45740.229999999996</v>
      </c>
      <c r="O7" s="20">
        <f t="shared" si="1"/>
        <v>44786.685999999994</v>
      </c>
      <c r="P7" s="20">
        <f t="shared" si="1"/>
        <v>43962.518999999993</v>
      </c>
      <c r="Q7" s="20">
        <f t="shared" si="1"/>
        <v>43192.48799999999</v>
      </c>
      <c r="R7" s="20">
        <f t="shared" si="1"/>
        <v>42490.260999999991</v>
      </c>
      <c r="S7" s="20">
        <f t="shared" si="1"/>
        <v>41871.917999999991</v>
      </c>
      <c r="T7" s="20">
        <f t="shared" si="1"/>
        <v>41360.841999999997</v>
      </c>
      <c r="U7" s="20">
        <f t="shared" si="1"/>
        <v>40877.436999999991</v>
      </c>
      <c r="V7" s="20">
        <f t="shared" si="1"/>
        <v>40429.072999999997</v>
      </c>
      <c r="W7" s="20">
        <f t="shared" si="1"/>
        <v>40021.377999999997</v>
      </c>
      <c r="X7" s="20">
        <f t="shared" si="1"/>
        <v>39645.239999999991</v>
      </c>
      <c r="Y7" s="20">
        <f t="shared" si="1"/>
        <v>39288.062999999995</v>
      </c>
      <c r="Z7" s="20">
        <f t="shared" si="1"/>
        <v>38942.208999999995</v>
      </c>
      <c r="AA7" s="20">
        <f t="shared" si="1"/>
        <v>38592.133999999991</v>
      </c>
      <c r="AB7" s="20">
        <f t="shared" si="1"/>
        <v>38234.688999999991</v>
      </c>
      <c r="AC7" s="20">
        <f t="shared" si="1"/>
        <v>37916.974999999991</v>
      </c>
      <c r="AD7" s="20">
        <f t="shared" si="1"/>
        <v>37619.628999999994</v>
      </c>
      <c r="AE7" s="20">
        <f t="shared" si="1"/>
        <v>37333.337999999996</v>
      </c>
      <c r="AF7" s="20">
        <f t="shared" si="1"/>
        <v>37047.515999999996</v>
      </c>
      <c r="AG7" s="20">
        <f t="shared" si="1"/>
        <v>36783.267999999996</v>
      </c>
    </row>
    <row r="9" spans="1:36" x14ac:dyDescent="0.25">
      <c r="A9" s="10" t="s">
        <v>519</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258</v>
      </c>
      <c r="B10" t="s">
        <v>0</v>
      </c>
      <c r="C10">
        <v>2020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517</v>
      </c>
      <c r="B11" t="s">
        <v>510</v>
      </c>
      <c r="C11" s="5">
        <v>4181490</v>
      </c>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624</v>
      </c>
      <c r="C12">
        <f>'Subsidies Paid'!M9*'Monetizing Tax Credit Penalty'!$A$30</f>
        <v>0</v>
      </c>
      <c r="D12">
        <f>'Subsidies Paid'!N9*'Monetizing Tax Credit Penalty'!$A$30</f>
        <v>0.20099999999999998</v>
      </c>
      <c r="E12">
        <f>'Subsidies Paid'!O9*'Monetizing Tax Credit Penalty'!$A$30</f>
        <v>0.20099999999999998</v>
      </c>
      <c r="F12" s="4">
        <f>'Inflation Reduction Act'!B246</f>
        <v>0.41625000000000001</v>
      </c>
      <c r="G12" s="4">
        <f>'Inflation Reduction Act'!C246</f>
        <v>0.41625000000000001</v>
      </c>
      <c r="H12" s="4">
        <f>'Inflation Reduction Act'!D246</f>
        <v>0.41625000000000001</v>
      </c>
      <c r="I12" s="4">
        <f>'Inflation Reduction Act'!E246</f>
        <v>0.41625000000000001</v>
      </c>
      <c r="J12" s="4">
        <f>'Inflation Reduction Act'!F246</f>
        <v>0.41625000000000001</v>
      </c>
      <c r="K12" s="4">
        <f>'Inflation Reduction Act'!G246</f>
        <v>0.41625000000000001</v>
      </c>
      <c r="L12" s="4">
        <f>'Inflation Reduction Act'!H246</f>
        <v>0.41625000000000001</v>
      </c>
      <c r="M12" s="4">
        <f>'Inflation Reduction Act'!I246</f>
        <v>0.41625000000000001</v>
      </c>
      <c r="N12" s="4">
        <f>'Inflation Reduction Act'!J246</f>
        <v>0.41625000000000001</v>
      </c>
      <c r="O12" s="4">
        <f>'Inflation Reduction Act'!K246</f>
        <v>0.41625000000000001</v>
      </c>
      <c r="P12" s="4">
        <f>'Inflation Reduction Act'!L246</f>
        <v>0.41625000000000001</v>
      </c>
      <c r="Q12" s="4">
        <f>'Inflation Reduction Act'!M246</f>
        <v>0.41625000000000001</v>
      </c>
      <c r="R12" s="4">
        <f>'Inflation Reduction Act'!N246</f>
        <v>0.41625000000000001</v>
      </c>
      <c r="S12" s="4">
        <f>'Inflation Reduction Act'!O246</f>
        <v>0.41625000000000001</v>
      </c>
      <c r="T12" s="4">
        <f>'Inflation Reduction Act'!P246</f>
        <v>0.31218750000000001</v>
      </c>
      <c r="U12" s="4">
        <f>'Inflation Reduction Act'!Q246</f>
        <v>0.208125</v>
      </c>
      <c r="V12" s="4">
        <f>'Inflation Reduction Act'!R246</f>
        <v>0</v>
      </c>
      <c r="W12" s="4">
        <f>'Inflation Reduction Act'!S246</f>
        <v>0</v>
      </c>
      <c r="X12" s="4">
        <f>'Inflation Reduction Act'!T246</f>
        <v>0</v>
      </c>
      <c r="Y12" s="4">
        <f>'Inflation Reduction Act'!U246</f>
        <v>0</v>
      </c>
      <c r="Z12" s="4">
        <f>'Inflation Reduction Act'!V246</f>
        <v>0</v>
      </c>
      <c r="AA12" s="4">
        <f>'Inflation Reduction Act'!W246</f>
        <v>0</v>
      </c>
      <c r="AB12" s="4">
        <f>'Inflation Reduction Act'!X246</f>
        <v>0</v>
      </c>
      <c r="AC12" s="4">
        <f>'Inflation Reduction Act'!Y246</f>
        <v>0</v>
      </c>
      <c r="AD12" s="4">
        <f>'Inflation Reduction Act'!Z246</f>
        <v>0</v>
      </c>
      <c r="AE12" s="4">
        <f>'Inflation Reduction Act'!AA246</f>
        <v>0</v>
      </c>
      <c r="AF12" s="4">
        <f>'Inflation Reduction Act'!AB246</f>
        <v>0</v>
      </c>
      <c r="AG12" s="4">
        <f>'Inflation Reduction Act'!AC246</f>
        <v>0</v>
      </c>
    </row>
    <row r="13" spans="1:36" x14ac:dyDescent="0.25">
      <c r="I13" s="86" t="s">
        <v>622</v>
      </c>
      <c r="J13" s="86"/>
      <c r="K13" s="86"/>
    </row>
    <row r="14" spans="1:36" x14ac:dyDescent="0.25">
      <c r="A14" t="s">
        <v>518</v>
      </c>
      <c r="C14" s="20">
        <f t="shared" ref="C14:K14" si="2">C12*C11</f>
        <v>0</v>
      </c>
      <c r="D14" s="20">
        <f>D12*D11</f>
        <v>794898.72</v>
      </c>
      <c r="E14" s="20">
        <f t="shared" si="2"/>
        <v>751452.57</v>
      </c>
      <c r="F14" s="20">
        <f t="shared" si="2"/>
        <v>1469824.5375000001</v>
      </c>
      <c r="G14" s="20">
        <f t="shared" si="2"/>
        <v>1356358.95</v>
      </c>
      <c r="H14" s="20">
        <f t="shared" si="2"/>
        <v>1279694.0250000001</v>
      </c>
      <c r="I14" s="20">
        <f t="shared" si="2"/>
        <v>1231513.0875000001</v>
      </c>
      <c r="J14" s="20">
        <f t="shared" si="2"/>
        <v>1187677.8</v>
      </c>
      <c r="K14" s="20">
        <f>K12*K11</f>
        <v>1147393.125</v>
      </c>
      <c r="L14" s="20">
        <f t="shared" ref="L14:AG14" si="3">L12*L11</f>
        <v>1110067.9875</v>
      </c>
      <c r="M14" s="20">
        <f t="shared" si="3"/>
        <v>1075211.2124999999</v>
      </c>
      <c r="N14" s="20">
        <f t="shared" si="3"/>
        <v>1044795.8250000001</v>
      </c>
      <c r="O14" s="20">
        <f t="shared" si="3"/>
        <v>1016307.675</v>
      </c>
      <c r="P14" s="20">
        <f t="shared" si="3"/>
        <v>989451.22499999998</v>
      </c>
      <c r="Q14" s="20">
        <f t="shared" si="3"/>
        <v>963993.375</v>
      </c>
      <c r="R14" s="20">
        <f t="shared" si="3"/>
        <v>939750.97499999998</v>
      </c>
      <c r="S14" s="20">
        <f t="shared" si="3"/>
        <v>926360.21250000002</v>
      </c>
      <c r="T14" s="20">
        <f t="shared" si="3"/>
        <v>685869.69374999998</v>
      </c>
      <c r="U14" s="20">
        <f t="shared" si="3"/>
        <v>451976.73749999999</v>
      </c>
      <c r="V14" s="20">
        <f t="shared" si="3"/>
        <v>0</v>
      </c>
      <c r="W14" s="20">
        <f t="shared" si="3"/>
        <v>0</v>
      </c>
      <c r="X14" s="20">
        <f t="shared" si="3"/>
        <v>0</v>
      </c>
      <c r="Y14" s="20">
        <f t="shared" si="3"/>
        <v>0</v>
      </c>
      <c r="Z14" s="20">
        <f t="shared" si="3"/>
        <v>0</v>
      </c>
      <c r="AA14" s="20">
        <f t="shared" si="3"/>
        <v>0</v>
      </c>
      <c r="AB14" s="20">
        <f t="shared" si="3"/>
        <v>0</v>
      </c>
      <c r="AC14" s="20">
        <f t="shared" si="3"/>
        <v>0</v>
      </c>
      <c r="AD14" s="20">
        <f t="shared" si="3"/>
        <v>0</v>
      </c>
      <c r="AE14" s="20">
        <f t="shared" si="3"/>
        <v>0</v>
      </c>
      <c r="AF14" s="20">
        <f t="shared" si="3"/>
        <v>0</v>
      </c>
      <c r="AG14" s="20">
        <f t="shared" si="3"/>
        <v>0</v>
      </c>
    </row>
    <row r="16" spans="1:36" x14ac:dyDescent="0.25">
      <c r="A16" s="10" t="s">
        <v>314</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258</v>
      </c>
      <c r="B17" t="s">
        <v>0</v>
      </c>
      <c r="C17">
        <v>2020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255</v>
      </c>
      <c r="B18" t="s">
        <v>510</v>
      </c>
      <c r="C18" s="5">
        <v>6500520</v>
      </c>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625</v>
      </c>
      <c r="C19">
        <f>'Subsidies Paid'!K8*'Monetizing Tax Credit Penalty'!$A$30</f>
        <v>0.20099999999999998</v>
      </c>
      <c r="D19">
        <f>'Subsidies Paid'!L8*'Monetizing Tax Credit Penalty'!$A$30</f>
        <v>0.20099999999999998</v>
      </c>
      <c r="E19">
        <f>'Subsidies Paid'!M8*'Monetizing Tax Credit Penalty'!$A$30</f>
        <v>0.17419999999999999</v>
      </c>
      <c r="F19" s="144">
        <f>'Inflation Reduction Act'!B240</f>
        <v>0.41625000000000001</v>
      </c>
      <c r="G19" s="144">
        <f>'Inflation Reduction Act'!C240</f>
        <v>0.41625000000000001</v>
      </c>
      <c r="H19" s="144">
        <f>'Inflation Reduction Act'!D240</f>
        <v>0.41625000000000001</v>
      </c>
      <c r="I19" s="144">
        <f>'Inflation Reduction Act'!E240</f>
        <v>0.41625000000000001</v>
      </c>
      <c r="J19" s="144">
        <f>'Inflation Reduction Act'!F240</f>
        <v>0.41625000000000001</v>
      </c>
      <c r="K19" s="144">
        <f>'Inflation Reduction Act'!G240</f>
        <v>0.41625000000000001</v>
      </c>
      <c r="L19" s="144">
        <f>'Inflation Reduction Act'!H240</f>
        <v>0.41625000000000001</v>
      </c>
      <c r="M19" s="144">
        <f>'Inflation Reduction Act'!I240</f>
        <v>0.41625000000000001</v>
      </c>
      <c r="N19" s="144">
        <f>'Inflation Reduction Act'!J240</f>
        <v>0.41625000000000001</v>
      </c>
      <c r="O19" s="144">
        <f>'Inflation Reduction Act'!K240</f>
        <v>0.41625000000000001</v>
      </c>
      <c r="P19" s="144">
        <f>'Inflation Reduction Act'!L240</f>
        <v>0.41625000000000001</v>
      </c>
      <c r="Q19" s="144">
        <f>'Inflation Reduction Act'!M240</f>
        <v>0.41625000000000001</v>
      </c>
      <c r="R19" s="144">
        <f>'Inflation Reduction Act'!N240</f>
        <v>0.41625000000000001</v>
      </c>
      <c r="S19" s="144">
        <f>'Inflation Reduction Act'!O240</f>
        <v>0.41625000000000001</v>
      </c>
      <c r="T19" s="144">
        <f>'Inflation Reduction Act'!P240</f>
        <v>0.31218750000000001</v>
      </c>
      <c r="U19" s="144">
        <f>'Inflation Reduction Act'!Q240</f>
        <v>0.208125</v>
      </c>
      <c r="V19" s="145">
        <f>'Subsidies Paid'!$W$8*'Monetizing Tax Credit Penalty'!$A$30</f>
        <v>6.699999999999999E-2</v>
      </c>
      <c r="W19" s="145">
        <f>'Subsidies Paid'!$W$8*'Monetizing Tax Credit Penalty'!$A$30</f>
        <v>6.699999999999999E-2</v>
      </c>
      <c r="X19" s="145">
        <f>'Subsidies Paid'!$W$8*'Monetizing Tax Credit Penalty'!$A$30</f>
        <v>6.699999999999999E-2</v>
      </c>
      <c r="Y19" s="145">
        <f>'Subsidies Paid'!$W$8*'Monetizing Tax Credit Penalty'!$A$30</f>
        <v>6.699999999999999E-2</v>
      </c>
      <c r="Z19" s="145">
        <f>'Subsidies Paid'!$W$8*'Monetizing Tax Credit Penalty'!$A$30</f>
        <v>6.699999999999999E-2</v>
      </c>
      <c r="AA19" s="145">
        <f>'Subsidies Paid'!$W$8*'Monetizing Tax Credit Penalty'!$A$30</f>
        <v>6.699999999999999E-2</v>
      </c>
      <c r="AB19" s="145">
        <f>'Subsidies Paid'!$W$8*'Monetizing Tax Credit Penalty'!$A$30</f>
        <v>6.699999999999999E-2</v>
      </c>
      <c r="AC19" s="145">
        <f>'Subsidies Paid'!$W$8*'Monetizing Tax Credit Penalty'!$A$30</f>
        <v>6.699999999999999E-2</v>
      </c>
      <c r="AD19" s="145">
        <f>'Subsidies Paid'!$W$8*'Monetizing Tax Credit Penalty'!$A$30</f>
        <v>6.699999999999999E-2</v>
      </c>
      <c r="AE19" s="145">
        <f>'Subsidies Paid'!$W$8*'Monetizing Tax Credit Penalty'!$A$30</f>
        <v>6.699999999999999E-2</v>
      </c>
      <c r="AF19" s="145">
        <f>'Subsidies Paid'!$W$8*'Monetizing Tax Credit Penalty'!$A$30</f>
        <v>6.699999999999999E-2</v>
      </c>
      <c r="AG19" s="145">
        <f>'Subsidies Paid'!$W$8*'Monetizing Tax Credit Penalty'!$A$30</f>
        <v>6.699999999999999E-2</v>
      </c>
    </row>
    <row r="20" spans="1:35" x14ac:dyDescent="0.25">
      <c r="C20" s="55"/>
      <c r="D20" s="85" t="s">
        <v>621</v>
      </c>
      <c r="E20" s="85"/>
      <c r="F20" s="85"/>
      <c r="G20" s="85"/>
      <c r="H20" s="85"/>
      <c r="I20" s="85"/>
    </row>
    <row r="21" spans="1:35" x14ac:dyDescent="0.25">
      <c r="A21" t="s">
        <v>256</v>
      </c>
      <c r="C21">
        <f t="shared" ref="C21:AG21" si="4">C19*C18</f>
        <v>1306604.5199999998</v>
      </c>
      <c r="D21">
        <f t="shared" si="4"/>
        <v>1240009.2</v>
      </c>
      <c r="E21">
        <f t="shared" si="4"/>
        <v>1018003.8959999999</v>
      </c>
      <c r="F21">
        <f t="shared" si="4"/>
        <v>2343587.4</v>
      </c>
      <c r="G21">
        <f t="shared" si="4"/>
        <v>2257240.5</v>
      </c>
      <c r="H21">
        <f t="shared" si="4"/>
        <v>2178423.5625</v>
      </c>
      <c r="I21">
        <f t="shared" si="4"/>
        <v>2105484.0750000002</v>
      </c>
      <c r="J21">
        <f t="shared" si="4"/>
        <v>2039046.4125000001</v>
      </c>
      <c r="K21">
        <f t="shared" si="4"/>
        <v>1978844.175</v>
      </c>
      <c r="L21">
        <f t="shared" si="4"/>
        <v>1923166.575</v>
      </c>
      <c r="M21">
        <f t="shared" si="4"/>
        <v>1873553.7375</v>
      </c>
      <c r="N21">
        <f t="shared" si="4"/>
        <v>1828836</v>
      </c>
      <c r="O21">
        <f t="shared" si="4"/>
        <v>1788830.2125000001</v>
      </c>
      <c r="P21">
        <f t="shared" si="4"/>
        <v>1753465.6125</v>
      </c>
      <c r="Q21">
        <f t="shared" si="4"/>
        <v>1721401.875</v>
      </c>
      <c r="R21">
        <f t="shared" si="4"/>
        <v>1693929.375</v>
      </c>
      <c r="S21">
        <f t="shared" si="4"/>
        <v>1669258.2375</v>
      </c>
      <c r="T21">
        <f t="shared" si="4"/>
        <v>1235822.315625</v>
      </c>
      <c r="U21">
        <f t="shared" si="4"/>
        <v>814751.1</v>
      </c>
      <c r="V21">
        <f t="shared" si="4"/>
        <v>259722.14999999997</v>
      </c>
      <c r="W21">
        <f t="shared" si="4"/>
        <v>257505.78999999995</v>
      </c>
      <c r="X21">
        <f t="shared" si="4"/>
        <v>255554.07999999996</v>
      </c>
      <c r="Y21">
        <f t="shared" si="4"/>
        <v>253886.44999999995</v>
      </c>
      <c r="Z21">
        <f t="shared" si="4"/>
        <v>252480.78999999995</v>
      </c>
      <c r="AA21">
        <f t="shared" si="4"/>
        <v>251185.00999999995</v>
      </c>
      <c r="AB21">
        <f t="shared" si="4"/>
        <v>249954.21999999997</v>
      </c>
      <c r="AC21">
        <f t="shared" si="4"/>
        <v>248877.52999999997</v>
      </c>
      <c r="AD21">
        <f t="shared" si="4"/>
        <v>247712.39999999997</v>
      </c>
      <c r="AE21">
        <f t="shared" si="4"/>
        <v>246570.04999999996</v>
      </c>
      <c r="AF21">
        <f t="shared" si="4"/>
        <v>245362.03999999995</v>
      </c>
      <c r="AG21">
        <f t="shared" si="4"/>
        <v>243934.93999999997</v>
      </c>
    </row>
    <row r="23" spans="1:35" x14ac:dyDescent="0.25">
      <c r="A23" s="10" t="s">
        <v>315</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258</v>
      </c>
      <c r="B24" t="s">
        <v>0</v>
      </c>
      <c r="C24">
        <v>2020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301</v>
      </c>
      <c r="B25" t="s">
        <v>510</v>
      </c>
      <c r="C25" s="5">
        <v>6032460</v>
      </c>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626</v>
      </c>
      <c r="C26">
        <f>'Subsidies Paid'!M13*'Monetizing Tax Credit Penalty'!$A$30</f>
        <v>6.699999999999999E-2</v>
      </c>
      <c r="D26">
        <f>'Subsidies Paid'!N13*'Monetizing Tax Credit Penalty'!$A$30</f>
        <v>6.699999999999999E-2</v>
      </c>
      <c r="E26">
        <f>'Subsidies Paid'!O13*'Monetizing Tax Credit Penalty'!$A$30</f>
        <v>6.699999999999999E-2</v>
      </c>
      <c r="F26" s="144">
        <f>'Inflation Reduction Act'!$B$243</f>
        <v>0.41625000000000001</v>
      </c>
      <c r="G26" s="144">
        <f>'Inflation Reduction Act'!$B$243</f>
        <v>0.41625000000000001</v>
      </c>
      <c r="H26" s="144">
        <f>'Inflation Reduction Act'!$B$243</f>
        <v>0.41625000000000001</v>
      </c>
      <c r="I26" s="144">
        <f>'Inflation Reduction Act'!$B$243</f>
        <v>0.41625000000000001</v>
      </c>
      <c r="J26" s="144">
        <f>'Inflation Reduction Act'!$B$243</f>
        <v>0.41625000000000001</v>
      </c>
      <c r="K26" s="144">
        <f>'Inflation Reduction Act'!$B$243</f>
        <v>0.41625000000000001</v>
      </c>
      <c r="L26" s="144">
        <f>'Inflation Reduction Act'!$B$243</f>
        <v>0.41625000000000001</v>
      </c>
      <c r="M26" s="144">
        <f>'Inflation Reduction Act'!$B$243</f>
        <v>0.41625000000000001</v>
      </c>
      <c r="N26" s="144">
        <f>'Inflation Reduction Act'!$B$243</f>
        <v>0.41625000000000001</v>
      </c>
      <c r="O26" s="144">
        <f>'Inflation Reduction Act'!$B$243</f>
        <v>0.41625000000000001</v>
      </c>
      <c r="P26" s="144">
        <f>'Inflation Reduction Act'!$B$243</f>
        <v>0.41625000000000001</v>
      </c>
      <c r="Q26" s="144">
        <f>'Inflation Reduction Act'!$B$243</f>
        <v>0.41625000000000001</v>
      </c>
      <c r="R26" s="144">
        <f>'Inflation Reduction Act'!$B$243</f>
        <v>0.41625000000000001</v>
      </c>
      <c r="S26" s="144">
        <f>'Inflation Reduction Act'!$B$243</f>
        <v>0.41625000000000001</v>
      </c>
      <c r="T26" s="144">
        <f>'Inflation Reduction Act'!$B$243</f>
        <v>0.41625000000000001</v>
      </c>
      <c r="U26" s="144">
        <f>'Inflation Reduction Act'!$B$243</f>
        <v>0.41625000000000001</v>
      </c>
      <c r="V26">
        <f>'Subsidies Paid'!$O$13*'Monetizing Tax Credit Penalty'!$A$30</f>
        <v>6.699999999999999E-2</v>
      </c>
      <c r="W26">
        <f>'Subsidies Paid'!$O$13*'Monetizing Tax Credit Penalty'!$A$30</f>
        <v>6.699999999999999E-2</v>
      </c>
      <c r="X26">
        <f>'Subsidies Paid'!$O$13*'Monetizing Tax Credit Penalty'!$A$30</f>
        <v>6.699999999999999E-2</v>
      </c>
      <c r="Y26">
        <f>'Subsidies Paid'!$O$13*'Monetizing Tax Credit Penalty'!$A$30</f>
        <v>6.699999999999999E-2</v>
      </c>
      <c r="Z26">
        <f>'Subsidies Paid'!$O$13*'Monetizing Tax Credit Penalty'!$A$30</f>
        <v>6.699999999999999E-2</v>
      </c>
      <c r="AA26">
        <f>'Subsidies Paid'!$O$13*'Monetizing Tax Credit Penalty'!$A$30</f>
        <v>6.699999999999999E-2</v>
      </c>
      <c r="AB26">
        <f>'Subsidies Paid'!$O$13*'Monetizing Tax Credit Penalty'!$A$30</f>
        <v>6.699999999999999E-2</v>
      </c>
      <c r="AC26">
        <f>'Subsidies Paid'!$O$13*'Monetizing Tax Credit Penalty'!$A$30</f>
        <v>6.699999999999999E-2</v>
      </c>
      <c r="AD26">
        <f>'Subsidies Paid'!$O$13*'Monetizing Tax Credit Penalty'!$A$30</f>
        <v>6.699999999999999E-2</v>
      </c>
      <c r="AE26">
        <f>'Subsidies Paid'!$O$13*'Monetizing Tax Credit Penalty'!$A$30</f>
        <v>6.699999999999999E-2</v>
      </c>
      <c r="AF26">
        <f>'Subsidies Paid'!$O$13*'Monetizing Tax Credit Penalty'!$A$30</f>
        <v>6.699999999999999E-2</v>
      </c>
      <c r="AG26">
        <f>'Subsidies Paid'!$O$13*'Monetizing Tax Credit Penalty'!$A$30</f>
        <v>6.699999999999999E-2</v>
      </c>
    </row>
    <row r="27" spans="1:35" x14ac:dyDescent="0.25">
      <c r="A27" t="s">
        <v>302</v>
      </c>
      <c r="C27" s="20">
        <f t="shared" ref="C27:AG27" si="5">C25*C26</f>
        <v>404174.81999999995</v>
      </c>
      <c r="D27" s="20">
        <f t="shared" si="5"/>
        <v>398018.85999999993</v>
      </c>
      <c r="E27" s="20">
        <f t="shared" si="5"/>
        <v>391888.35999999993</v>
      </c>
      <c r="F27" s="20">
        <f t="shared" si="5"/>
        <v>2396746.6875</v>
      </c>
      <c r="G27" s="20">
        <f t="shared" si="5"/>
        <v>2358963.6750000003</v>
      </c>
      <c r="H27" s="20">
        <f t="shared" si="5"/>
        <v>2321338.8374999999</v>
      </c>
      <c r="I27" s="20">
        <f t="shared" si="5"/>
        <v>2283863.85</v>
      </c>
      <c r="J27" s="20">
        <f t="shared" si="5"/>
        <v>2246547.0375000001</v>
      </c>
      <c r="K27" s="20">
        <f t="shared" si="5"/>
        <v>2209380.0750000002</v>
      </c>
      <c r="L27" s="20">
        <f t="shared" si="5"/>
        <v>2172367.125</v>
      </c>
      <c r="M27" s="20">
        <f t="shared" si="5"/>
        <v>2135512.35</v>
      </c>
      <c r="N27" s="20">
        <f t="shared" si="5"/>
        <v>2098395.3374999999</v>
      </c>
      <c r="O27" s="20">
        <f t="shared" si="5"/>
        <v>2087901.675</v>
      </c>
      <c r="P27" s="20">
        <f t="shared" si="5"/>
        <v>2077462.125</v>
      </c>
      <c r="Q27" s="20">
        <f t="shared" si="5"/>
        <v>2067076.6875</v>
      </c>
      <c r="R27" s="20">
        <f t="shared" si="5"/>
        <v>2056741.2</v>
      </c>
      <c r="S27" s="20">
        <f t="shared" si="5"/>
        <v>2046455.6625000001</v>
      </c>
      <c r="T27" s="20">
        <f t="shared" si="5"/>
        <v>2036224.2375</v>
      </c>
      <c r="U27" s="20">
        <f t="shared" si="5"/>
        <v>2026042.7625</v>
      </c>
      <c r="V27" s="20">
        <f t="shared" si="5"/>
        <v>324483.00999999995</v>
      </c>
      <c r="W27" s="20">
        <f t="shared" si="5"/>
        <v>322860.93999999994</v>
      </c>
      <c r="X27" s="20">
        <f t="shared" si="5"/>
        <v>321246.90999999997</v>
      </c>
      <c r="Y27" s="20">
        <f t="shared" si="5"/>
        <v>319640.24999999994</v>
      </c>
      <c r="Z27" s="20">
        <f t="shared" si="5"/>
        <v>318042.29999999993</v>
      </c>
      <c r="AA27" s="20">
        <f t="shared" si="5"/>
        <v>316451.71999999997</v>
      </c>
      <c r="AB27" s="20">
        <f t="shared" si="5"/>
        <v>314869.84999999998</v>
      </c>
      <c r="AC27" s="20">
        <f t="shared" si="5"/>
        <v>313295.34999999998</v>
      </c>
      <c r="AD27" s="20">
        <f t="shared" si="5"/>
        <v>311728.88999999996</v>
      </c>
      <c r="AE27" s="20">
        <f t="shared" si="5"/>
        <v>310170.46999999997</v>
      </c>
      <c r="AF27" s="20">
        <f t="shared" si="5"/>
        <v>308619.41999999993</v>
      </c>
      <c r="AG27" s="20">
        <f t="shared" si="5"/>
        <v>307076.40999999997</v>
      </c>
    </row>
    <row r="29" spans="1:35" x14ac:dyDescent="0.25">
      <c r="A29" s="13" t="s">
        <v>316</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C30">
        <v>2020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259</v>
      </c>
      <c r="B31" t="s">
        <v>300</v>
      </c>
      <c r="C31" s="5">
        <f>'Subsidies Paid'!K4*10^9</f>
        <v>300000000</v>
      </c>
      <c r="D31" s="5">
        <f>C31</f>
        <v>300000000</v>
      </c>
      <c r="E31" s="5">
        <f t="shared" ref="E31:AG31" si="6">D31</f>
        <v>300000000</v>
      </c>
      <c r="F31" s="5">
        <f t="shared" si="6"/>
        <v>300000000</v>
      </c>
      <c r="G31" s="5">
        <f t="shared" si="6"/>
        <v>300000000</v>
      </c>
      <c r="H31" s="5">
        <f t="shared" si="6"/>
        <v>300000000</v>
      </c>
      <c r="I31" s="5">
        <f t="shared" si="6"/>
        <v>300000000</v>
      </c>
      <c r="J31" s="5">
        <f t="shared" si="6"/>
        <v>300000000</v>
      </c>
      <c r="K31" s="5">
        <f t="shared" si="6"/>
        <v>300000000</v>
      </c>
      <c r="L31" s="5">
        <f t="shared" si="6"/>
        <v>300000000</v>
      </c>
      <c r="M31" s="5">
        <f t="shared" si="6"/>
        <v>300000000</v>
      </c>
      <c r="N31" s="5">
        <f t="shared" si="6"/>
        <v>300000000</v>
      </c>
      <c r="O31" s="5">
        <f t="shared" si="6"/>
        <v>300000000</v>
      </c>
      <c r="P31" s="5">
        <f t="shared" si="6"/>
        <v>300000000</v>
      </c>
      <c r="Q31" s="5">
        <f t="shared" si="6"/>
        <v>300000000</v>
      </c>
      <c r="R31" s="5">
        <f t="shared" si="6"/>
        <v>300000000</v>
      </c>
      <c r="S31" s="5">
        <f t="shared" si="6"/>
        <v>300000000</v>
      </c>
      <c r="T31" s="5">
        <f t="shared" si="6"/>
        <v>300000000</v>
      </c>
      <c r="U31" s="5">
        <f t="shared" si="6"/>
        <v>300000000</v>
      </c>
      <c r="V31" s="5">
        <f t="shared" si="6"/>
        <v>300000000</v>
      </c>
      <c r="W31" s="5">
        <f t="shared" si="6"/>
        <v>300000000</v>
      </c>
      <c r="X31" s="5">
        <f t="shared" si="6"/>
        <v>300000000</v>
      </c>
      <c r="Y31" s="5">
        <f t="shared" si="6"/>
        <v>300000000</v>
      </c>
      <c r="Z31" s="5">
        <f t="shared" si="6"/>
        <v>300000000</v>
      </c>
      <c r="AA31" s="5">
        <f t="shared" si="6"/>
        <v>300000000</v>
      </c>
      <c r="AB31" s="5">
        <f t="shared" si="6"/>
        <v>300000000</v>
      </c>
      <c r="AC31" s="5">
        <f t="shared" si="6"/>
        <v>300000000</v>
      </c>
      <c r="AD31" s="5">
        <f t="shared" si="6"/>
        <v>300000000</v>
      </c>
      <c r="AE31" s="5">
        <f t="shared" si="6"/>
        <v>300000000</v>
      </c>
      <c r="AF31" s="5">
        <f t="shared" si="6"/>
        <v>300000000</v>
      </c>
      <c r="AG31" s="5">
        <f t="shared" si="6"/>
        <v>300000000</v>
      </c>
      <c r="AH31" s="5"/>
      <c r="AI31" s="5"/>
    </row>
    <row r="32" spans="1:35" x14ac:dyDescent="0.25">
      <c r="A32" t="s">
        <v>260</v>
      </c>
      <c r="B32" t="s">
        <v>657</v>
      </c>
      <c r="C32" s="5">
        <f>INDEX('AEO21 Table 8'!19:19,MATCH(Calculations!C30,'AEO21 Table 8'!13:13,0))*10^6</f>
        <v>764960510</v>
      </c>
      <c r="D32" s="5">
        <f>INDEX('AEO22 Table 8'!19:19,MATCH(Calculations!D30,'AEO22 Table 8'!13:13,0))*10^6</f>
        <v>937806519</v>
      </c>
      <c r="E32" s="5">
        <f>INDEX('AEO22 Table 8'!19:19,MATCH(Calculations!E30,'AEO22 Table 8'!13:13,0))*10^6</f>
        <v>902792969</v>
      </c>
      <c r="F32" s="5">
        <f>INDEX('AEO22 Table 8'!19:19,MATCH(Calculations!F30,'AEO22 Table 8'!13:13,0))*10^6</f>
        <v>855844971</v>
      </c>
      <c r="G32" s="5">
        <f>INDEX('AEO22 Table 8'!19:19,MATCH(Calculations!G30,'AEO22 Table 8'!13:13,0))*10^6</f>
        <v>729351135</v>
      </c>
      <c r="H32" s="5">
        <f>INDEX('AEO22 Table 8'!19:19,MATCH(Calculations!H30,'AEO22 Table 8'!13:13,0))*10^6</f>
        <v>694989929</v>
      </c>
      <c r="I32" s="5">
        <f>INDEX('AEO22 Table 8'!19:19,MATCH(Calculations!I30,'AEO22 Table 8'!13:13,0))*10^6</f>
        <v>676450623</v>
      </c>
      <c r="J32" s="5">
        <f>INDEX('AEO22 Table 8'!19:19,MATCH(Calculations!J30,'AEO22 Table 8'!13:13,0))*10^6</f>
        <v>654363098</v>
      </c>
      <c r="K32" s="5">
        <f>INDEX('AEO22 Table 8'!19:19,MATCH(Calculations!K30,'AEO22 Table 8'!13:13,0))*10^6</f>
        <v>651690247</v>
      </c>
      <c r="L32" s="5">
        <f>INDEX('AEO22 Table 8'!19:19,MATCH(Calculations!L30,'AEO22 Table 8'!13:13,0))*10^6</f>
        <v>648383789</v>
      </c>
      <c r="M32" s="5">
        <f>INDEX('AEO22 Table 8'!19:19,MATCH(Calculations!M30,'AEO22 Table 8'!13:13,0))*10^6</f>
        <v>634298340</v>
      </c>
      <c r="N32" s="5">
        <f>INDEX('AEO22 Table 8'!19:19,MATCH(Calculations!N30,'AEO22 Table 8'!13:13,0))*10^6</f>
        <v>628358521</v>
      </c>
      <c r="O32" s="5">
        <f>INDEX('AEO22 Table 8'!19:19,MATCH(Calculations!O30,'AEO22 Table 8'!13:13,0))*10^6</f>
        <v>614237305</v>
      </c>
      <c r="P32" s="5">
        <f>INDEX('AEO22 Table 8'!19:19,MATCH(Calculations!P30,'AEO22 Table 8'!13:13,0))*10^6</f>
        <v>619123352</v>
      </c>
      <c r="Q32" s="5">
        <f>INDEX('AEO22 Table 8'!19:19,MATCH(Calculations!Q30,'AEO22 Table 8'!13:13,0))*10^6</f>
        <v>591749939</v>
      </c>
      <c r="R32" s="5">
        <f>INDEX('AEO22 Table 8'!19:19,MATCH(Calculations!R30,'AEO22 Table 8'!13:13,0))*10^6</f>
        <v>562140381</v>
      </c>
      <c r="S32" s="5">
        <f>INDEX('AEO22 Table 8'!19:19,MATCH(Calculations!S30,'AEO22 Table 8'!13:13,0))*10^6</f>
        <v>550953308</v>
      </c>
      <c r="T32" s="5">
        <f>INDEX('AEO22 Table 8'!19:19,MATCH(Calculations!T30,'AEO22 Table 8'!13:13,0))*10^6</f>
        <v>539452026</v>
      </c>
      <c r="U32" s="5">
        <f>INDEX('AEO22 Table 8'!19:19,MATCH(Calculations!U30,'AEO22 Table 8'!13:13,0))*10^6</f>
        <v>537276123</v>
      </c>
      <c r="V32" s="5">
        <f>INDEX('AEO22 Table 8'!19:19,MATCH(Calculations!V30,'AEO22 Table 8'!13:13,0))*10^6</f>
        <v>535665955.00000006</v>
      </c>
      <c r="W32" s="5">
        <f>INDEX('AEO22 Table 8'!19:19,MATCH(Calculations!W30,'AEO22 Table 8'!13:13,0))*10^6</f>
        <v>527232788</v>
      </c>
      <c r="X32" s="5">
        <f>INDEX('AEO22 Table 8'!19:19,MATCH(Calculations!X30,'AEO22 Table 8'!13:13,0))*10^6</f>
        <v>526129333</v>
      </c>
      <c r="Y32" s="5">
        <f>INDEX('AEO22 Table 8'!19:19,MATCH(Calculations!Y30,'AEO22 Table 8'!13:13,0))*10^6</f>
        <v>520811584.00000006</v>
      </c>
      <c r="Z32" s="5">
        <f>INDEX('AEO22 Table 8'!19:19,MATCH(Calculations!Z30,'AEO22 Table 8'!13:13,0))*10^6</f>
        <v>512450684</v>
      </c>
      <c r="AA32" s="5">
        <f>INDEX('AEO22 Table 8'!19:19,MATCH(Calculations!AA30,'AEO22 Table 8'!13:13,0))*10^6</f>
        <v>506180176</v>
      </c>
      <c r="AB32" s="5">
        <f>INDEX('AEO22 Table 8'!19:19,MATCH(Calculations!AB30,'AEO22 Table 8'!13:13,0))*10^6</f>
        <v>494879456</v>
      </c>
      <c r="AC32" s="5">
        <f>INDEX('AEO22 Table 8'!19:19,MATCH(Calculations!AC30,'AEO22 Table 8'!13:13,0))*10^6</f>
        <v>490447327</v>
      </c>
      <c r="AD32" s="5">
        <f>INDEX('AEO22 Table 8'!19:19,MATCH(Calculations!AD30,'AEO22 Table 8'!13:13,0))*10^6</f>
        <v>481471222</v>
      </c>
      <c r="AE32" s="5">
        <f>INDEX('AEO22 Table 8'!19:19,MATCH(Calculations!AE30,'AEO22 Table 8'!13:13,0))*10^6</f>
        <v>472308594</v>
      </c>
      <c r="AF32" s="5">
        <f>INDEX('AEO22 Table 8'!19:19,MATCH(Calculations!AF30,'AEO22 Table 8'!13:13,0))*10^6</f>
        <v>468364563</v>
      </c>
      <c r="AG32" s="5">
        <f>INDEX('AEO22 Table 8'!19:19,MATCH(Calculations!AG30,'AEO22 Table 8'!13:13,0))*10^6</f>
        <v>473483917</v>
      </c>
      <c r="AH32" s="5"/>
      <c r="AI32" s="5"/>
    </row>
    <row r="33" spans="1:35" x14ac:dyDescent="0.25">
      <c r="A33" t="s">
        <v>262</v>
      </c>
      <c r="C33">
        <f>C31/C32</f>
        <v>0.39217710728623101</v>
      </c>
      <c r="D33">
        <f t="shared" ref="D33:O33" si="7">D31/D32</f>
        <v>0.31989540904438946</v>
      </c>
      <c r="E33">
        <f t="shared" si="7"/>
        <v>0.33230210059378518</v>
      </c>
      <c r="F33">
        <f t="shared" si="7"/>
        <v>0.35053077387306397</v>
      </c>
      <c r="G33">
        <f t="shared" si="7"/>
        <v>0.41132451243803164</v>
      </c>
      <c r="H33">
        <f t="shared" si="7"/>
        <v>0.43166093130538014</v>
      </c>
      <c r="I33">
        <f t="shared" si="7"/>
        <v>0.44349134999614009</v>
      </c>
      <c r="J33">
        <f t="shared" si="7"/>
        <v>0.45846106071219805</v>
      </c>
      <c r="K33">
        <f t="shared" si="7"/>
        <v>0.4603413989714043</v>
      </c>
      <c r="L33">
        <f t="shared" si="7"/>
        <v>0.46268892759130964</v>
      </c>
      <c r="M33">
        <f t="shared" si="7"/>
        <v>0.47296355844160021</v>
      </c>
      <c r="N33">
        <f t="shared" si="7"/>
        <v>0.47743444223938519</v>
      </c>
      <c r="O33">
        <f t="shared" si="7"/>
        <v>0.4884105826167624</v>
      </c>
      <c r="P33">
        <f t="shared" ref="P33:Q33" si="8">P31/P32</f>
        <v>0.48455610506515023</v>
      </c>
      <c r="Q33">
        <f t="shared" si="8"/>
        <v>0.50697090143679757</v>
      </c>
      <c r="R33">
        <f t="shared" ref="R33:Z33" si="9">R31/R32</f>
        <v>0.53367452355286327</v>
      </c>
      <c r="S33">
        <f t="shared" si="9"/>
        <v>0.5445107518984168</v>
      </c>
      <c r="T33">
        <f t="shared" si="9"/>
        <v>0.55611988748004071</v>
      </c>
      <c r="U33">
        <f t="shared" si="9"/>
        <v>0.55837210543599758</v>
      </c>
      <c r="V33">
        <f t="shared" si="9"/>
        <v>0.56005052626501151</v>
      </c>
      <c r="W33">
        <f t="shared" si="9"/>
        <v>0.56900861787829482</v>
      </c>
      <c r="X33">
        <f t="shared" si="9"/>
        <v>0.57020200392438491</v>
      </c>
      <c r="Y33">
        <f t="shared" si="9"/>
        <v>0.57602405402718537</v>
      </c>
      <c r="Z33">
        <f t="shared" si="9"/>
        <v>0.58542218669377366</v>
      </c>
      <c r="AA33">
        <f t="shared" ref="AA33:AG33" si="10">AA31/AA32</f>
        <v>0.59267433657852298</v>
      </c>
      <c r="AB33">
        <f t="shared" si="10"/>
        <v>0.60620823184868677</v>
      </c>
      <c r="AC33">
        <f t="shared" si="10"/>
        <v>0.61168648187983699</v>
      </c>
      <c r="AD33">
        <f t="shared" si="10"/>
        <v>0.62309019997876425</v>
      </c>
      <c r="AE33">
        <f t="shared" si="10"/>
        <v>0.63517794046322185</v>
      </c>
      <c r="AF33">
        <f t="shared" si="10"/>
        <v>0.64052668305736016</v>
      </c>
      <c r="AG33">
        <f t="shared" si="10"/>
        <v>0.63360124648119776</v>
      </c>
    </row>
    <row r="35" spans="1:35" x14ac:dyDescent="0.25">
      <c r="A35" s="10" t="s">
        <v>317</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246</v>
      </c>
      <c r="B36" t="s">
        <v>0</v>
      </c>
      <c r="C36">
        <v>2020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265</v>
      </c>
      <c r="B37" t="s">
        <v>300</v>
      </c>
      <c r="C37" s="5">
        <f>('Subsidies Paid'!K6+'Subsidies Paid'!M7)*10^9</f>
        <v>300000000</v>
      </c>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11">M37</f>
        <v>0</v>
      </c>
      <c r="O37" s="5">
        <f t="shared" si="11"/>
        <v>0</v>
      </c>
      <c r="P37" s="5">
        <f t="shared" si="11"/>
        <v>0</v>
      </c>
      <c r="Q37" s="5">
        <f t="shared" si="11"/>
        <v>0</v>
      </c>
      <c r="R37" s="5">
        <f t="shared" si="11"/>
        <v>0</v>
      </c>
      <c r="S37" s="5">
        <f t="shared" si="11"/>
        <v>0</v>
      </c>
      <c r="T37" s="5">
        <f t="shared" si="11"/>
        <v>0</v>
      </c>
      <c r="U37" s="5">
        <f t="shared" si="11"/>
        <v>0</v>
      </c>
      <c r="V37" s="5">
        <f t="shared" si="11"/>
        <v>0</v>
      </c>
      <c r="W37" s="5">
        <f t="shared" si="11"/>
        <v>0</v>
      </c>
      <c r="X37" s="5">
        <f t="shared" si="11"/>
        <v>0</v>
      </c>
      <c r="Y37" s="5">
        <f t="shared" si="11"/>
        <v>0</v>
      </c>
      <c r="Z37" s="5">
        <f t="shared" si="11"/>
        <v>0</v>
      </c>
      <c r="AA37" s="5">
        <f t="shared" si="11"/>
        <v>0</v>
      </c>
      <c r="AB37" s="5">
        <f t="shared" si="11"/>
        <v>0</v>
      </c>
      <c r="AC37" s="5">
        <f t="shared" si="11"/>
        <v>0</v>
      </c>
      <c r="AD37" s="5">
        <f t="shared" si="11"/>
        <v>0</v>
      </c>
      <c r="AE37" s="5">
        <f t="shared" si="11"/>
        <v>0</v>
      </c>
      <c r="AF37" s="5">
        <f t="shared" si="11"/>
        <v>0</v>
      </c>
      <c r="AG37" s="5">
        <f t="shared" si="11"/>
        <v>0</v>
      </c>
      <c r="AH37" s="5"/>
      <c r="AI37" s="5"/>
    </row>
    <row r="38" spans="1:35" x14ac:dyDescent="0.25">
      <c r="A38" t="s">
        <v>266</v>
      </c>
      <c r="B38" t="s">
        <v>657</v>
      </c>
      <c r="C38" s="5">
        <f>INDEX('AEO21 Table 8'!22:22,MATCH(Calculations!C36,'AEO21 Table 8'!13:13,0))*10^6</f>
        <v>784792236</v>
      </c>
      <c r="D38" s="5">
        <f>INDEX('AEO22 Table 8'!22:22,MATCH(Calculations!D36,'AEO22 Table 8'!13:13,0))*10^6</f>
        <v>777682190</v>
      </c>
      <c r="E38" s="5">
        <f>INDEX('AEO22 Table 8'!22:22,MATCH(Calculations!E36,'AEO22 Table 8'!13:13,0))*10^6</f>
        <v>783615601</v>
      </c>
      <c r="F38" s="5">
        <f>INDEX('AEO22 Table 8'!22:22,MATCH(Calculations!F36,'AEO22 Table 8'!13:13,0))*10^6</f>
        <v>785479919</v>
      </c>
      <c r="G38" s="5">
        <f>INDEX('AEO22 Table 8'!22:22,MATCH(Calculations!G36,'AEO22 Table 8'!13:13,0))*10^6</f>
        <v>788973022</v>
      </c>
      <c r="H38" s="5">
        <f>INDEX('AEO22 Table 8'!22:22,MATCH(Calculations!H36,'AEO22 Table 8'!13:13,0))*10^6</f>
        <v>781776001</v>
      </c>
      <c r="I38" s="5">
        <f>INDEX('AEO22 Table 8'!22:22,MATCH(Calculations!I36,'AEO22 Table 8'!13:13,0))*10^6</f>
        <v>773335144</v>
      </c>
      <c r="J38" s="5">
        <f>INDEX('AEO22 Table 8'!22:22,MATCH(Calculations!J36,'AEO22 Table 8'!13:13,0))*10^6</f>
        <v>759403198</v>
      </c>
      <c r="K38" s="5">
        <f>INDEX('AEO22 Table 8'!22:22,MATCH(Calculations!K36,'AEO22 Table 8'!13:13,0))*10^6</f>
        <v>705651123</v>
      </c>
      <c r="L38" s="5">
        <f>INDEX('AEO22 Table 8'!22:22,MATCH(Calculations!L36,'AEO22 Table 8'!13:13,0))*10^6</f>
        <v>699001221</v>
      </c>
      <c r="M38" s="5">
        <f>INDEX('AEO22 Table 8'!22:22,MATCH(Calculations!M36,'AEO22 Table 8'!13:13,0))*10^6</f>
        <v>699719727</v>
      </c>
      <c r="N38" s="5">
        <f>INDEX('AEO22 Table 8'!22:22,MATCH(Calculations!N36,'AEO22 Table 8'!13:13,0))*10^6</f>
        <v>700812988</v>
      </c>
      <c r="O38" s="5">
        <f>INDEX('AEO22 Table 8'!22:22,MATCH(Calculations!O36,'AEO22 Table 8'!13:13,0))*10^6</f>
        <v>701571411</v>
      </c>
      <c r="P38" s="5">
        <f>INDEX('AEO22 Table 8'!22:22,MATCH(Calculations!P36,'AEO22 Table 8'!13:13,0))*10^6</f>
        <v>651974548</v>
      </c>
      <c r="Q38" s="5">
        <f>INDEX('AEO22 Table 8'!22:22,MATCH(Calculations!Q36,'AEO22 Table 8'!13:13,0))*10^6</f>
        <v>652669067</v>
      </c>
      <c r="R38" s="5">
        <f>INDEX('AEO22 Table 8'!22:22,MATCH(Calculations!R36,'AEO22 Table 8'!13:13,0))*10^6</f>
        <v>646136230</v>
      </c>
      <c r="S38" s="5">
        <f>INDEX('AEO22 Table 8'!22:22,MATCH(Calculations!S36,'AEO22 Table 8'!13:13,0))*10^6</f>
        <v>647180786</v>
      </c>
      <c r="T38" s="5">
        <f>INDEX('AEO22 Table 8'!22:22,MATCH(Calculations!T36,'AEO22 Table 8'!13:13,0))*10^6</f>
        <v>647391479</v>
      </c>
      <c r="U38" s="5">
        <f>INDEX('AEO22 Table 8'!22:22,MATCH(Calculations!U36,'AEO22 Table 8'!13:13,0))*10^6</f>
        <v>647592896</v>
      </c>
      <c r="V38" s="5">
        <f>INDEX('AEO22 Table 8'!22:22,MATCH(Calculations!V36,'AEO22 Table 8'!13:13,0))*10^6</f>
        <v>647602539</v>
      </c>
      <c r="W38" s="5">
        <f>INDEX('AEO22 Table 8'!22:22,MATCH(Calculations!W36,'AEO22 Table 8'!13:13,0))*10^6</f>
        <v>647938904</v>
      </c>
      <c r="X38" s="5">
        <f>INDEX('AEO22 Table 8'!22:22,MATCH(Calculations!X36,'AEO22 Table 8'!13:13,0))*10^6</f>
        <v>649192139</v>
      </c>
      <c r="Y38" s="5">
        <f>INDEX('AEO22 Table 8'!22:22,MATCH(Calculations!Y36,'AEO22 Table 8'!13:13,0))*10^6</f>
        <v>650096680</v>
      </c>
      <c r="Z38" s="5">
        <f>INDEX('AEO22 Table 8'!22:22,MATCH(Calculations!Z36,'AEO22 Table 8'!13:13,0))*10^6</f>
        <v>650971130</v>
      </c>
      <c r="AA38" s="5">
        <f>INDEX('AEO22 Table 8'!22:22,MATCH(Calculations!AA36,'AEO22 Table 8'!13:13,0))*10^6</f>
        <v>651733887</v>
      </c>
      <c r="AB38" s="5">
        <f>INDEX('AEO22 Table 8'!22:22,MATCH(Calculations!AB36,'AEO22 Table 8'!13:13,0))*10^6</f>
        <v>652552002</v>
      </c>
      <c r="AC38" s="5">
        <f>INDEX('AEO22 Table 8'!22:22,MATCH(Calculations!AC36,'AEO22 Table 8'!13:13,0))*10^6</f>
        <v>652979004</v>
      </c>
      <c r="AD38" s="5">
        <f>INDEX('AEO22 Table 8'!22:22,MATCH(Calculations!AD36,'AEO22 Table 8'!13:13,0))*10^6</f>
        <v>653404541</v>
      </c>
      <c r="AE38" s="5">
        <f>INDEX('AEO22 Table 8'!22:22,MATCH(Calculations!AE36,'AEO22 Table 8'!13:13,0))*10^6</f>
        <v>653669922</v>
      </c>
      <c r="AF38" s="5">
        <f>INDEX('AEO22 Table 8'!22:22,MATCH(Calculations!AF36,'AEO22 Table 8'!13:13,0))*10^6</f>
        <v>653990967</v>
      </c>
      <c r="AG38" s="5">
        <f>INDEX('AEO22 Table 8'!22:22,MATCH(Calculations!AG36,'AEO22 Table 8'!13:13,0))*10^6</f>
        <v>654454590</v>
      </c>
      <c r="AH38" s="5"/>
      <c r="AI38" s="5"/>
    </row>
    <row r="39" spans="1:35" x14ac:dyDescent="0.25">
      <c r="A39" t="s">
        <v>263</v>
      </c>
      <c r="C39">
        <f t="shared" ref="C39:O39" si="12">C37/C38</f>
        <v>0.3822667786942785</v>
      </c>
      <c r="D39">
        <f t="shared" si="12"/>
        <v>0</v>
      </c>
      <c r="E39">
        <f t="shared" si="12"/>
        <v>1.5313630796383289</v>
      </c>
      <c r="F39">
        <f t="shared" si="12"/>
        <v>1.5277284256072752</v>
      </c>
      <c r="G39">
        <f t="shared" si="12"/>
        <v>1.5209645533355132</v>
      </c>
      <c r="H39">
        <f t="shared" si="12"/>
        <v>1.5349665357660423</v>
      </c>
      <c r="I39">
        <f t="shared" si="12"/>
        <v>1.5517205047647491</v>
      </c>
      <c r="J39">
        <f t="shared" si="12"/>
        <v>0</v>
      </c>
      <c r="K39">
        <f t="shared" si="12"/>
        <v>0</v>
      </c>
      <c r="L39">
        <f t="shared" si="12"/>
        <v>0</v>
      </c>
      <c r="M39">
        <f t="shared" si="12"/>
        <v>0</v>
      </c>
      <c r="N39">
        <f t="shared" si="12"/>
        <v>0</v>
      </c>
      <c r="O39">
        <f t="shared" si="12"/>
        <v>0</v>
      </c>
      <c r="P39">
        <f t="shared" ref="P39:Z39" si="13">P37/P38</f>
        <v>0</v>
      </c>
      <c r="Q39">
        <f t="shared" si="13"/>
        <v>0</v>
      </c>
      <c r="R39">
        <f t="shared" si="13"/>
        <v>0</v>
      </c>
      <c r="S39">
        <f t="shared" si="13"/>
        <v>0</v>
      </c>
      <c r="T39">
        <f t="shared" si="13"/>
        <v>0</v>
      </c>
      <c r="U39">
        <f t="shared" si="13"/>
        <v>0</v>
      </c>
      <c r="V39">
        <f t="shared" si="13"/>
        <v>0</v>
      </c>
      <c r="W39">
        <f t="shared" si="13"/>
        <v>0</v>
      </c>
      <c r="X39">
        <f t="shared" si="13"/>
        <v>0</v>
      </c>
      <c r="Y39">
        <f t="shared" si="13"/>
        <v>0</v>
      </c>
      <c r="Z39">
        <f t="shared" si="13"/>
        <v>0</v>
      </c>
      <c r="AA39">
        <f t="shared" ref="AA39:AG39" si="14">AA37/AA38</f>
        <v>0</v>
      </c>
      <c r="AB39">
        <f t="shared" si="14"/>
        <v>0</v>
      </c>
      <c r="AC39">
        <f t="shared" si="14"/>
        <v>0</v>
      </c>
      <c r="AD39">
        <f t="shared" si="14"/>
        <v>0</v>
      </c>
      <c r="AE39">
        <f t="shared" si="14"/>
        <v>0</v>
      </c>
      <c r="AF39">
        <f t="shared" si="14"/>
        <v>0</v>
      </c>
      <c r="AG39">
        <f t="shared" si="14"/>
        <v>0</v>
      </c>
    </row>
    <row r="41" spans="1:35" x14ac:dyDescent="0.25">
      <c r="A41" s="12" t="s">
        <v>264</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228</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236</v>
      </c>
      <c r="B43" t="s">
        <v>0</v>
      </c>
      <c r="C43">
        <v>2020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269</v>
      </c>
      <c r="B44" t="s">
        <v>300</v>
      </c>
      <c r="C44" s="5">
        <f>'Subsidies Paid'!K15*10^9</f>
        <v>100000000</v>
      </c>
      <c r="D44" s="5">
        <f>C44</f>
        <v>100000000</v>
      </c>
      <c r="E44" s="5">
        <f t="shared" ref="E44:AG44" si="15">D44</f>
        <v>100000000</v>
      </c>
      <c r="F44" s="5">
        <f t="shared" si="15"/>
        <v>100000000</v>
      </c>
      <c r="G44" s="5">
        <f t="shared" si="15"/>
        <v>100000000</v>
      </c>
      <c r="H44" s="5">
        <f t="shared" si="15"/>
        <v>100000000</v>
      </c>
      <c r="I44" s="5">
        <f t="shared" si="15"/>
        <v>100000000</v>
      </c>
      <c r="J44" s="5">
        <f t="shared" si="15"/>
        <v>100000000</v>
      </c>
      <c r="K44" s="5">
        <f t="shared" si="15"/>
        <v>100000000</v>
      </c>
      <c r="L44" s="5">
        <f t="shared" si="15"/>
        <v>100000000</v>
      </c>
      <c r="M44" s="5">
        <f t="shared" si="15"/>
        <v>100000000</v>
      </c>
      <c r="N44" s="5">
        <f t="shared" si="15"/>
        <v>100000000</v>
      </c>
      <c r="O44" s="5">
        <f t="shared" si="15"/>
        <v>100000000</v>
      </c>
      <c r="P44" s="5">
        <f t="shared" si="15"/>
        <v>100000000</v>
      </c>
      <c r="Q44" s="5">
        <f t="shared" si="15"/>
        <v>100000000</v>
      </c>
      <c r="R44" s="5">
        <f t="shared" si="15"/>
        <v>100000000</v>
      </c>
      <c r="S44" s="5">
        <f t="shared" si="15"/>
        <v>100000000</v>
      </c>
      <c r="T44" s="5">
        <f t="shared" si="15"/>
        <v>100000000</v>
      </c>
      <c r="U44" s="5">
        <f t="shared" si="15"/>
        <v>100000000</v>
      </c>
      <c r="V44" s="5">
        <f t="shared" si="15"/>
        <v>100000000</v>
      </c>
      <c r="W44" s="5">
        <f t="shared" si="15"/>
        <v>100000000</v>
      </c>
      <c r="X44" s="5">
        <f t="shared" si="15"/>
        <v>100000000</v>
      </c>
      <c r="Y44" s="5">
        <f t="shared" si="15"/>
        <v>100000000</v>
      </c>
      <c r="Z44" s="5">
        <f t="shared" si="15"/>
        <v>100000000</v>
      </c>
      <c r="AA44" s="5">
        <f t="shared" si="15"/>
        <v>100000000</v>
      </c>
      <c r="AB44" s="5">
        <f t="shared" si="15"/>
        <v>100000000</v>
      </c>
      <c r="AC44" s="5">
        <f t="shared" si="15"/>
        <v>100000000</v>
      </c>
      <c r="AD44" s="5">
        <f t="shared" si="15"/>
        <v>100000000</v>
      </c>
      <c r="AE44" s="5">
        <f t="shared" si="15"/>
        <v>100000000</v>
      </c>
      <c r="AF44" s="5">
        <f t="shared" si="15"/>
        <v>100000000</v>
      </c>
      <c r="AG44" s="5">
        <f t="shared" si="15"/>
        <v>100000000</v>
      </c>
      <c r="AH44" s="5"/>
      <c r="AI44" s="5"/>
    </row>
    <row r="45" spans="1:35" x14ac:dyDescent="0.25">
      <c r="A45" t="s">
        <v>270</v>
      </c>
      <c r="B45" t="s">
        <v>658</v>
      </c>
      <c r="C45" s="5">
        <f>INDEX('AEO21 Table 1'!19:19,MATCH(Calculations!C43,'AEO21 Table 1'!13:13,0))*10^15</f>
        <v>1.0784114E+16</v>
      </c>
      <c r="D45" s="5">
        <f>INDEX('AEO22 Table 1'!19:19,MATCH(Calculations!D43,'AEO22 Table 1'!13:13,0))*10^15</f>
        <v>1.3089978E+16</v>
      </c>
      <c r="E45" s="5">
        <f>INDEX('AEO22 Table 1'!19:19,MATCH(Calculations!E43,'AEO22 Table 1'!13:13,0))*10^15</f>
        <v>1.2741252E+16</v>
      </c>
      <c r="F45" s="5">
        <f>INDEX('AEO22 Table 1'!19:19,MATCH(Calculations!F43,'AEO22 Table 1'!13:13,0))*10^15</f>
        <v>1.2812081E+16</v>
      </c>
      <c r="G45" s="5">
        <f>INDEX('AEO22 Table 1'!19:19,MATCH(Calculations!G43,'AEO22 Table 1'!13:13,0))*10^15</f>
        <v>1.1346849E+16</v>
      </c>
      <c r="H45" s="5">
        <f>INDEX('AEO22 Table 1'!19:19,MATCH(Calculations!H43,'AEO22 Table 1'!13:13,0))*10^15</f>
        <v>1.0919338E+16</v>
      </c>
      <c r="I45" s="5">
        <f>INDEX('AEO22 Table 1'!19:19,MATCH(Calculations!I43,'AEO22 Table 1'!13:13,0))*10^15</f>
        <v>1.0890395E+16</v>
      </c>
      <c r="J45" s="5">
        <f>INDEX('AEO22 Table 1'!19:19,MATCH(Calculations!J43,'AEO22 Table 1'!13:13,0))*10^15</f>
        <v>1.0594276E+16</v>
      </c>
      <c r="K45" s="5">
        <f>INDEX('AEO22 Table 1'!19:19,MATCH(Calculations!K43,'AEO22 Table 1'!13:13,0))*10^15</f>
        <v>1.0517385E+16</v>
      </c>
      <c r="L45" s="5">
        <f>INDEX('AEO22 Table 1'!19:19,MATCH(Calculations!L43,'AEO22 Table 1'!13:13,0))*10^15</f>
        <v>1.0477952E+16</v>
      </c>
      <c r="M45" s="5">
        <f>INDEX('AEO22 Table 1'!19:19,MATCH(Calculations!M43,'AEO22 Table 1'!13:13,0))*10^15</f>
        <v>1.0320335E+16</v>
      </c>
      <c r="N45" s="5">
        <f>INDEX('AEO22 Table 1'!19:19,MATCH(Calculations!N43,'AEO22 Table 1'!13:13,0))*10^15</f>
        <v>1.0278054E+16</v>
      </c>
      <c r="O45" s="5">
        <f>INDEX('AEO22 Table 1'!19:19,MATCH(Calculations!O43,'AEO22 Table 1'!13:13,0))*10^15</f>
        <v>1.0186623E+16</v>
      </c>
      <c r="P45" s="5">
        <f>INDEX('AEO22 Table 1'!19:19,MATCH(Calculations!P43,'AEO22 Table 1'!13:13,0))*10^15</f>
        <v>1.0161192E+16</v>
      </c>
      <c r="Q45" s="5">
        <f>INDEX('AEO22 Table 1'!19:19,MATCH(Calculations!Q43,'AEO22 Table 1'!13:13,0))*10^15</f>
        <v>9840708000000000</v>
      </c>
      <c r="R45" s="5">
        <f>INDEX('AEO22 Table 1'!19:19,MATCH(Calculations!R43,'AEO22 Table 1'!13:13,0))*10^15</f>
        <v>9568752000000000</v>
      </c>
      <c r="S45" s="5">
        <f>INDEX('AEO22 Table 1'!19:19,MATCH(Calculations!S43,'AEO22 Table 1'!13:13,0))*10^15</f>
        <v>9414873000000000</v>
      </c>
      <c r="T45" s="5">
        <f>INDEX('AEO22 Table 1'!19:19,MATCH(Calculations!T43,'AEO22 Table 1'!13:13,0))*10^15</f>
        <v>9287329000000000</v>
      </c>
      <c r="U45" s="5">
        <f>INDEX('AEO22 Table 1'!19:19,MATCH(Calculations!U43,'AEO22 Table 1'!13:13,0))*10^15</f>
        <v>9301336000000000</v>
      </c>
      <c r="V45" s="5">
        <f>INDEX('AEO22 Table 1'!19:19,MATCH(Calculations!V43,'AEO22 Table 1'!13:13,0))*10^15</f>
        <v>9227633000000000</v>
      </c>
      <c r="W45" s="5">
        <f>INDEX('AEO22 Table 1'!19:19,MATCH(Calculations!W43,'AEO22 Table 1'!13:13,0))*10^15</f>
        <v>9145965000000000</v>
      </c>
      <c r="X45" s="5">
        <f>INDEX('AEO22 Table 1'!19:19,MATCH(Calculations!X43,'AEO22 Table 1'!13:13,0))*10^15</f>
        <v>9122682000000000</v>
      </c>
      <c r="Y45" s="5">
        <f>INDEX('AEO22 Table 1'!19:19,MATCH(Calculations!Y43,'AEO22 Table 1'!13:13,0))*10^15</f>
        <v>9086012000000000</v>
      </c>
      <c r="Z45" s="5">
        <f>INDEX('AEO22 Table 1'!19:19,MATCH(Calculations!Z43,'AEO22 Table 1'!13:13,0))*10^15</f>
        <v>8961373000000000</v>
      </c>
      <c r="AA45" s="5">
        <f>INDEX('AEO22 Table 1'!19:19,MATCH(Calculations!AA43,'AEO22 Table 1'!13:13,0))*10^15</f>
        <v>8894660000000000</v>
      </c>
      <c r="AB45" s="5">
        <f>INDEX('AEO22 Table 1'!19:19,MATCH(Calculations!AB43,'AEO22 Table 1'!13:13,0))*10^15</f>
        <v>8785145000000000</v>
      </c>
      <c r="AC45" s="5">
        <f>INDEX('AEO22 Table 1'!19:19,MATCH(Calculations!AC43,'AEO22 Table 1'!13:13,0))*10^15</f>
        <v>8720604000000000</v>
      </c>
      <c r="AD45" s="5">
        <f>INDEX('AEO22 Table 1'!19:19,MATCH(Calculations!AD43,'AEO22 Table 1'!13:13,0))*10^15</f>
        <v>8623023999999999</v>
      </c>
      <c r="AE45" s="5">
        <f>INDEX('AEO22 Table 1'!19:19,MATCH(Calculations!AE43,'AEO22 Table 1'!13:13,0))*10^15</f>
        <v>8544411999999999</v>
      </c>
      <c r="AF45" s="5">
        <f>INDEX('AEO22 Table 1'!19:19,MATCH(Calculations!AF43,'AEO22 Table 1'!13:13,0))*10^15</f>
        <v>8507180999999999</v>
      </c>
      <c r="AG45" s="5">
        <f>INDEX('AEO22 Table 1'!19:19,MATCH(Calculations!AG43,'AEO22 Table 1'!13:13,0))*10^15</f>
        <v>8572096999999999</v>
      </c>
      <c r="AH45" s="5"/>
      <c r="AI45" s="5"/>
    </row>
    <row r="46" spans="1:35" x14ac:dyDescent="0.25">
      <c r="A46" t="s">
        <v>286</v>
      </c>
      <c r="C46">
        <f t="shared" ref="C46:O46" si="16">C44/C45</f>
        <v>9.2728990068168788E-9</v>
      </c>
      <c r="D46" s="5">
        <f>D44/D45</f>
        <v>7.639432243507209E-9</v>
      </c>
      <c r="E46">
        <f t="shared" si="16"/>
        <v>7.8485222645309896E-9</v>
      </c>
      <c r="F46">
        <f t="shared" si="16"/>
        <v>7.805133295676167E-9</v>
      </c>
      <c r="G46">
        <f t="shared" si="16"/>
        <v>8.8130193677557524E-9</v>
      </c>
      <c r="H46">
        <f t="shared" si="16"/>
        <v>9.1580643441937594E-9</v>
      </c>
      <c r="I46">
        <f t="shared" si="16"/>
        <v>9.1824033930817016E-9</v>
      </c>
      <c r="J46">
        <f t="shared" si="16"/>
        <v>9.439059356203293E-9</v>
      </c>
      <c r="K46">
        <f t="shared" si="16"/>
        <v>9.5080668816440595E-9</v>
      </c>
      <c r="L46">
        <f t="shared" si="16"/>
        <v>9.5438497904934095E-9</v>
      </c>
      <c r="M46">
        <f t="shared" si="16"/>
        <v>9.689607943928176E-9</v>
      </c>
      <c r="N46">
        <f t="shared" si="16"/>
        <v>9.7294682436967152E-9</v>
      </c>
      <c r="O46">
        <f t="shared" si="16"/>
        <v>9.8167960078624682E-9</v>
      </c>
      <c r="P46">
        <f t="shared" ref="P46:AG46" si="17">P44/P45</f>
        <v>9.841365068192787E-9</v>
      </c>
      <c r="Q46">
        <f t="shared" si="17"/>
        <v>1.0161870467043631E-8</v>
      </c>
      <c r="R46">
        <f t="shared" si="17"/>
        <v>1.045068364192112E-8</v>
      </c>
      <c r="S46">
        <f t="shared" si="17"/>
        <v>1.0621492185821306E-8</v>
      </c>
      <c r="T46">
        <f t="shared" si="17"/>
        <v>1.0767358408429377E-8</v>
      </c>
      <c r="U46">
        <f t="shared" si="17"/>
        <v>1.0751143706667515E-8</v>
      </c>
      <c r="V46">
        <f t="shared" si="17"/>
        <v>1.0837015299589831E-8</v>
      </c>
      <c r="W46">
        <f t="shared" si="17"/>
        <v>1.0933783367856755E-8</v>
      </c>
      <c r="X46">
        <f t="shared" si="17"/>
        <v>1.0961688678833703E-8</v>
      </c>
      <c r="Y46">
        <f t="shared" si="17"/>
        <v>1.1005928673657925E-8</v>
      </c>
      <c r="Z46">
        <f t="shared" si="17"/>
        <v>1.1159004317753541E-8</v>
      </c>
      <c r="AA46">
        <f t="shared" si="17"/>
        <v>1.1242700676585727E-8</v>
      </c>
      <c r="AB46">
        <f t="shared" si="17"/>
        <v>1.1382851392891068E-8</v>
      </c>
      <c r="AC46">
        <f t="shared" si="17"/>
        <v>1.1467095627779911E-8</v>
      </c>
      <c r="AD46">
        <f t="shared" si="17"/>
        <v>1.1596859755927853E-8</v>
      </c>
      <c r="AE46">
        <f t="shared" si="17"/>
        <v>1.1703555493344658E-8</v>
      </c>
      <c r="AF46">
        <f t="shared" si="17"/>
        <v>1.1754775171704942E-8</v>
      </c>
      <c r="AG46">
        <f t="shared" si="17"/>
        <v>1.1665756932055249E-8</v>
      </c>
    </row>
    <row r="48" spans="1:35" x14ac:dyDescent="0.25">
      <c r="A48" s="15" t="s">
        <v>249</v>
      </c>
    </row>
    <row r="49" spans="1:35" x14ac:dyDescent="0.25">
      <c r="A49" t="s">
        <v>269</v>
      </c>
      <c r="B49" t="s">
        <v>300</v>
      </c>
      <c r="C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270</v>
      </c>
      <c r="B50" t="s">
        <v>261</v>
      </c>
      <c r="C50" s="5">
        <f>INDEX('AEO21 Table 1'!19:19,MATCH(Calculations!C43,'AEO21 Table 1'!13:13,0))*10^15</f>
        <v>1.0784114E+16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286</v>
      </c>
      <c r="C51" s="5">
        <f>C49/C50</f>
        <v>4.9146364736129455E-9</v>
      </c>
      <c r="D51" s="5">
        <f>C51</f>
        <v>4.9146364736129455E-9</v>
      </c>
      <c r="E51" s="5">
        <f>D51</f>
        <v>4.9146364736129455E-9</v>
      </c>
      <c r="F51">
        <f t="shared" ref="F51:AG51" si="18">E51</f>
        <v>4.9146364736129455E-9</v>
      </c>
      <c r="G51">
        <f t="shared" si="18"/>
        <v>4.9146364736129455E-9</v>
      </c>
      <c r="H51">
        <f t="shared" si="18"/>
        <v>4.9146364736129455E-9</v>
      </c>
      <c r="I51">
        <f t="shared" si="18"/>
        <v>4.9146364736129455E-9</v>
      </c>
      <c r="J51">
        <f t="shared" si="18"/>
        <v>4.9146364736129455E-9</v>
      </c>
      <c r="K51">
        <f t="shared" si="18"/>
        <v>4.9146364736129455E-9</v>
      </c>
      <c r="L51">
        <f t="shared" si="18"/>
        <v>4.9146364736129455E-9</v>
      </c>
      <c r="M51">
        <f t="shared" si="18"/>
        <v>4.9146364736129455E-9</v>
      </c>
      <c r="N51">
        <f t="shared" si="18"/>
        <v>4.9146364736129455E-9</v>
      </c>
      <c r="O51">
        <f t="shared" si="18"/>
        <v>4.9146364736129455E-9</v>
      </c>
      <c r="P51">
        <f t="shared" si="18"/>
        <v>4.9146364736129455E-9</v>
      </c>
      <c r="Q51">
        <f t="shared" si="18"/>
        <v>4.9146364736129455E-9</v>
      </c>
      <c r="R51">
        <f t="shared" si="18"/>
        <v>4.9146364736129455E-9</v>
      </c>
      <c r="S51">
        <f t="shared" si="18"/>
        <v>4.9146364736129455E-9</v>
      </c>
      <c r="T51">
        <f t="shared" si="18"/>
        <v>4.9146364736129455E-9</v>
      </c>
      <c r="U51">
        <f t="shared" si="18"/>
        <v>4.9146364736129455E-9</v>
      </c>
      <c r="V51">
        <f t="shared" si="18"/>
        <v>4.9146364736129455E-9</v>
      </c>
      <c r="W51">
        <f t="shared" si="18"/>
        <v>4.9146364736129455E-9</v>
      </c>
      <c r="X51">
        <f t="shared" si="18"/>
        <v>4.9146364736129455E-9</v>
      </c>
      <c r="Y51">
        <f t="shared" si="18"/>
        <v>4.9146364736129455E-9</v>
      </c>
      <c r="Z51">
        <f t="shared" si="18"/>
        <v>4.9146364736129455E-9</v>
      </c>
      <c r="AA51">
        <f t="shared" si="18"/>
        <v>4.9146364736129455E-9</v>
      </c>
      <c r="AB51">
        <f t="shared" si="18"/>
        <v>4.9146364736129455E-9</v>
      </c>
      <c r="AC51">
        <f t="shared" si="18"/>
        <v>4.9146364736129455E-9</v>
      </c>
      <c r="AD51">
        <f t="shared" si="18"/>
        <v>4.9146364736129455E-9</v>
      </c>
      <c r="AE51">
        <f t="shared" si="18"/>
        <v>4.9146364736129455E-9</v>
      </c>
      <c r="AF51">
        <f t="shared" si="18"/>
        <v>4.9146364736129455E-9</v>
      </c>
      <c r="AG51">
        <f t="shared" si="18"/>
        <v>4.9146364736129455E-9</v>
      </c>
    </row>
    <row r="53" spans="1:35" x14ac:dyDescent="0.25">
      <c r="A53" s="10" t="s">
        <v>271</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C54">
        <v>2020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278</v>
      </c>
      <c r="B55" t="s">
        <v>300</v>
      </c>
      <c r="C55" s="5">
        <f>'Subsidies Paid'!J17*10^9</f>
        <v>1620000000.0000002</v>
      </c>
      <c r="D55" s="5">
        <f>C55</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272</v>
      </c>
      <c r="B56" t="s">
        <v>658</v>
      </c>
      <c r="C56" s="5">
        <f>INDEX('AEO21 Table 1'!18:18,MATCH(Calculations!C43,'AEO21 Table 1'!13:13,0))*10^15</f>
        <v>3.5071499000000004E+16</v>
      </c>
      <c r="D56" s="5">
        <f>INDEX('AEO22 Table 1'!18:18,MATCH(Calculations!D43,'AEO22 Table 1'!13:13,0))*10^15</f>
        <v>3.5682777E+16</v>
      </c>
      <c r="E56" s="5">
        <f>INDEX('AEO22 Table 1'!18:18,MATCH(Calculations!E43,'AEO22 Table 1'!13:13,0))*10^15</f>
        <v>3.6629646E+16</v>
      </c>
      <c r="F56" s="5">
        <f>INDEX('AEO22 Table 1'!18:18,MATCH(Calculations!F43,'AEO22 Table 1'!13:13,0))*10^15</f>
        <v>3.6922058E+16</v>
      </c>
      <c r="G56" s="5">
        <f>INDEX('AEO22 Table 1'!18:18,MATCH(Calculations!G43,'AEO22 Table 1'!13:13,0))*10^15</f>
        <v>3.7131554E+16</v>
      </c>
      <c r="H56" s="5">
        <f>INDEX('AEO22 Table 1'!18:18,MATCH(Calculations!H43,'AEO22 Table 1'!13:13,0))*10^15</f>
        <v>3.7233967E+16</v>
      </c>
      <c r="I56" s="5">
        <f>INDEX('AEO22 Table 1'!18:18,MATCH(Calculations!I43,'AEO22 Table 1'!13:13,0))*10^15</f>
        <v>3.7210548E+16</v>
      </c>
      <c r="J56" s="5">
        <f>INDEX('AEO22 Table 1'!18:18,MATCH(Calculations!J43,'AEO22 Table 1'!13:13,0))*10^15</f>
        <v>3.7134987E+16</v>
      </c>
      <c r="K56" s="5">
        <f>INDEX('AEO22 Table 1'!18:18,MATCH(Calculations!K43,'AEO22 Table 1'!13:13,0))*10^15</f>
        <v>3.774691E+16</v>
      </c>
      <c r="L56" s="5">
        <f>INDEX('AEO22 Table 1'!18:18,MATCH(Calculations!L43,'AEO22 Table 1'!13:13,0))*10^15</f>
        <v>3.8012238E+16</v>
      </c>
      <c r="M56" s="5">
        <f>INDEX('AEO22 Table 1'!18:18,MATCH(Calculations!M43,'AEO22 Table 1'!13:13,0))*10^15</f>
        <v>3.8079895E+16</v>
      </c>
      <c r="N56" s="5">
        <f>INDEX('AEO22 Table 1'!18:18,MATCH(Calculations!N43,'AEO22 Table 1'!13:13,0))*10^15</f>
        <v>3.8334229E+16</v>
      </c>
      <c r="O56" s="5">
        <f>INDEX('AEO22 Table 1'!18:18,MATCH(Calculations!O43,'AEO22 Table 1'!13:13,0))*10^15</f>
        <v>3.8609394E+16</v>
      </c>
      <c r="P56" s="5">
        <f>INDEX('AEO22 Table 1'!18:18,MATCH(Calculations!P43,'AEO22 Table 1'!13:13,0))*10^15</f>
        <v>3.8861305E+16</v>
      </c>
      <c r="Q56" s="5">
        <f>INDEX('AEO22 Table 1'!18:18,MATCH(Calculations!Q43,'AEO22 Table 1'!13:13,0))*10^15</f>
        <v>3.8688675E+16</v>
      </c>
      <c r="R56" s="5">
        <f>INDEX('AEO22 Table 1'!18:18,MATCH(Calculations!R43,'AEO22 Table 1'!13:13,0))*10^15</f>
        <v>3.8547447E+16</v>
      </c>
      <c r="S56" s="5">
        <f>INDEX('AEO22 Table 1'!18:18,MATCH(Calculations!S43,'AEO22 Table 1'!13:13,0))*10^15</f>
        <v>3.8495739E+16</v>
      </c>
      <c r="T56" s="5">
        <f>INDEX('AEO22 Table 1'!18:18,MATCH(Calculations!T43,'AEO22 Table 1'!13:13,0))*10^15</f>
        <v>3.8611137E+16</v>
      </c>
      <c r="U56" s="5">
        <f>INDEX('AEO22 Table 1'!18:18,MATCH(Calculations!U43,'AEO22 Table 1'!13:13,0))*10^15</f>
        <v>3.8832619E+16</v>
      </c>
      <c r="V56" s="5">
        <f>INDEX('AEO22 Table 1'!18:18,MATCH(Calculations!V43,'AEO22 Table 1'!13:13,0))*10^15</f>
        <v>3.9095234E+16</v>
      </c>
      <c r="W56" s="5">
        <f>INDEX('AEO22 Table 1'!18:18,MATCH(Calculations!W43,'AEO22 Table 1'!13:13,0))*10^15</f>
        <v>3.9377579E+16</v>
      </c>
      <c r="X56" s="5">
        <f>INDEX('AEO22 Table 1'!18:18,MATCH(Calculations!X43,'AEO22 Table 1'!13:13,0))*10^15</f>
        <v>3.9502232E+16</v>
      </c>
      <c r="Y56" s="5">
        <f>INDEX('AEO22 Table 1'!18:18,MATCH(Calculations!Y43,'AEO22 Table 1'!13:13,0))*10^15</f>
        <v>3.969487E+16</v>
      </c>
      <c r="Z56" s="5">
        <f>INDEX('AEO22 Table 1'!18:18,MATCH(Calculations!Z43,'AEO22 Table 1'!13:13,0))*10^15</f>
        <v>4.0037334E+16</v>
      </c>
      <c r="AA56" s="5">
        <f>INDEX('AEO22 Table 1'!18:18,MATCH(Calculations!AA43,'AEO22 Table 1'!13:13,0))*10^15</f>
        <v>4.0361305E+16</v>
      </c>
      <c r="AB56" s="5">
        <f>INDEX('AEO22 Table 1'!18:18,MATCH(Calculations!AB43,'AEO22 Table 1'!13:13,0))*10^15</f>
        <v>4.0596077E+16</v>
      </c>
      <c r="AC56" s="5">
        <f>INDEX('AEO22 Table 1'!18:18,MATCH(Calculations!AC43,'AEO22 Table 1'!13:13,0))*10^15</f>
        <v>4.0848938E+16</v>
      </c>
      <c r="AD56" s="5">
        <f>INDEX('AEO22 Table 1'!18:18,MATCH(Calculations!AD43,'AEO22 Table 1'!13:13,0))*10^15</f>
        <v>4.1134644E+16</v>
      </c>
      <c r="AE56" s="5">
        <f>INDEX('AEO22 Table 1'!18:18,MATCH(Calculations!AE43,'AEO22 Table 1'!13:13,0))*10^15</f>
        <v>4.1335979E+16</v>
      </c>
      <c r="AF56" s="5">
        <f>INDEX('AEO22 Table 1'!18:18,MATCH(Calculations!AF43,'AEO22 Table 1'!13:13,0))*10^15</f>
        <v>4.1513866E+16</v>
      </c>
      <c r="AG56" s="5">
        <f>INDEX('AEO22 Table 1'!18:18,MATCH(Calculations!AG43,'AEO22 Table 1'!13:13,0))*10^15</f>
        <v>4.1894924E+16</v>
      </c>
      <c r="AH56" s="5"/>
      <c r="AI56" s="5"/>
    </row>
    <row r="57" spans="1:35" x14ac:dyDescent="0.25">
      <c r="A57" t="s">
        <v>279</v>
      </c>
      <c r="B57" t="s">
        <v>658</v>
      </c>
      <c r="C57" s="5">
        <f>SUM(INDEX('AEO21 Table 1'!16:17,0,MATCH(Calculations!C43,'AEO21 Table 1'!13:13,0)))*10^15</f>
        <v>3.0450764E+16</v>
      </c>
      <c r="D57" s="5">
        <f>SUM(INDEX('AEO22 Table 1'!16:17,0,MATCH(Calculations!D43,'AEO22 Table 1'!13:13,0)))*10^15</f>
        <v>3.0179702000000004E+16</v>
      </c>
      <c r="E57" s="5">
        <f>SUM(INDEX('AEO22 Table 1'!16:17,0,MATCH(Calculations!E43,'AEO22 Table 1'!13:13,0)))*10^15</f>
        <v>3.2270287000000004E+16</v>
      </c>
      <c r="F57" s="5">
        <f>SUM(INDEX('AEO22 Table 1'!16:17,0,MATCH(Calculations!F43,'AEO22 Table 1'!13:13,0)))*10^15</f>
        <v>3.3377887E+16</v>
      </c>
      <c r="G57" s="5">
        <f>SUM(INDEX('AEO22 Table 1'!16:17,0,MATCH(Calculations!G43,'AEO22 Table 1'!13:13,0)))*10^15</f>
        <v>3.4178038E+16</v>
      </c>
      <c r="H57" s="5">
        <f>SUM(INDEX('AEO22 Table 1'!16:17,0,MATCH(Calculations!H43,'AEO22 Table 1'!13:13,0)))*10^15</f>
        <v>3.5218267999999996E+16</v>
      </c>
      <c r="I57" s="5">
        <f>SUM(INDEX('AEO22 Table 1'!16:17,0,MATCH(Calculations!I43,'AEO22 Table 1'!13:13,0)))*10^15</f>
        <v>3.5543798000000004E+16</v>
      </c>
      <c r="J57" s="5">
        <f>SUM(INDEX('AEO22 Table 1'!16:17,0,MATCH(Calculations!J43,'AEO22 Table 1'!13:13,0)))*10^15</f>
        <v>3.5383637E+16</v>
      </c>
      <c r="K57" s="5">
        <f>SUM(INDEX('AEO22 Table 1'!16:17,0,MATCH(Calculations!K43,'AEO22 Table 1'!13:13,0)))*10^15</f>
        <v>3.571647E+16</v>
      </c>
      <c r="L57" s="5">
        <f>SUM(INDEX('AEO22 Table 1'!16:17,0,MATCH(Calculations!L43,'AEO22 Table 1'!13:13,0)))*10^15</f>
        <v>3.5716033000000004E+16</v>
      </c>
      <c r="M57" s="5">
        <f>SUM(INDEX('AEO22 Table 1'!16:17,0,MATCH(Calculations!M43,'AEO22 Table 1'!13:13,0)))*10^15</f>
        <v>3.5711213E+16</v>
      </c>
      <c r="N57" s="5">
        <f>SUM(INDEX('AEO22 Table 1'!16:17,0,MATCH(Calculations!N43,'AEO22 Table 1'!13:13,0)))*10^15</f>
        <v>3.5465090000000004E+16</v>
      </c>
      <c r="O57" s="5">
        <f>SUM(INDEX('AEO22 Table 1'!16:17,0,MATCH(Calculations!O43,'AEO22 Table 1'!13:13,0)))*10^15</f>
        <v>3.5269699000000004E+16</v>
      </c>
      <c r="P57" s="5">
        <f>SUM(INDEX('AEO22 Table 1'!16:17,0,MATCH(Calculations!P43,'AEO22 Table 1'!13:13,0)))*10^15</f>
        <v>3.5238487E+16</v>
      </c>
      <c r="Q57" s="5">
        <f>SUM(INDEX('AEO22 Table 1'!16:17,0,MATCH(Calculations!Q43,'AEO22 Table 1'!13:13,0)))*10^15</f>
        <v>3.4896547E+16</v>
      </c>
      <c r="R57" s="5">
        <f>SUM(INDEX('AEO22 Table 1'!16:17,0,MATCH(Calculations!R43,'AEO22 Table 1'!13:13,0)))*10^15</f>
        <v>3.475587E+16</v>
      </c>
      <c r="S57" s="5">
        <f>SUM(INDEX('AEO22 Table 1'!16:17,0,MATCH(Calculations!S43,'AEO22 Table 1'!13:13,0)))*10^15</f>
        <v>3.4515562000000004E+16</v>
      </c>
      <c r="T57" s="5">
        <f>SUM(INDEX('AEO22 Table 1'!16:17,0,MATCH(Calculations!T43,'AEO22 Table 1'!13:13,0)))*10^15</f>
        <v>3.4191192E+16</v>
      </c>
      <c r="U57" s="5">
        <f>SUM(INDEX('AEO22 Table 1'!16:17,0,MATCH(Calculations!U43,'AEO22 Table 1'!13:13,0)))*10^15</f>
        <v>3.3991874000000004E+16</v>
      </c>
      <c r="V57" s="5">
        <f>SUM(INDEX('AEO22 Table 1'!16:17,0,MATCH(Calculations!V43,'AEO22 Table 1'!13:13,0)))*10^15</f>
        <v>3.4043863E+16</v>
      </c>
      <c r="W57" s="5">
        <f>SUM(INDEX('AEO22 Table 1'!16:17,0,MATCH(Calculations!W43,'AEO22 Table 1'!13:13,0)))*10^15</f>
        <v>3.4170189E+16</v>
      </c>
      <c r="X57" s="5">
        <f>SUM(INDEX('AEO22 Table 1'!16:17,0,MATCH(Calculations!X43,'AEO22 Table 1'!13:13,0)))*10^15</f>
        <v>3.4004424E+16</v>
      </c>
      <c r="Y57" s="5">
        <f>SUM(INDEX('AEO22 Table 1'!16:17,0,MATCH(Calculations!Y43,'AEO22 Table 1'!13:13,0)))*10^15</f>
        <v>3.4020688999999996E+16</v>
      </c>
      <c r="Z57" s="5">
        <f>SUM(INDEX('AEO22 Table 1'!16:17,0,MATCH(Calculations!Z43,'AEO22 Table 1'!13:13,0)))*10^15</f>
        <v>3.4126663E+16</v>
      </c>
      <c r="AA57" s="5">
        <f>SUM(INDEX('AEO22 Table 1'!16:17,0,MATCH(Calculations!AA43,'AEO22 Table 1'!13:13,0)))*10^15</f>
        <v>3.3954572999999996E+16</v>
      </c>
      <c r="AB57" s="5">
        <f>SUM(INDEX('AEO22 Table 1'!16:17,0,MATCH(Calculations!AB43,'AEO22 Table 1'!13:13,0)))*10^15</f>
        <v>3.4359478000000004E+16</v>
      </c>
      <c r="AC57" s="5">
        <f>SUM(INDEX('AEO22 Table 1'!16:17,0,MATCH(Calculations!AC43,'AEO22 Table 1'!13:13,0)))*10^15</f>
        <v>3.4564341E+16</v>
      </c>
      <c r="AD57" s="5">
        <f>SUM(INDEX('AEO22 Table 1'!16:17,0,MATCH(Calculations!AD43,'AEO22 Table 1'!13:13,0)))*10^15</f>
        <v>3.4616355E+16</v>
      </c>
      <c r="AE57" s="5">
        <f>SUM(INDEX('AEO22 Table 1'!16:17,0,MATCH(Calculations!AE43,'AEO22 Table 1'!13:13,0)))*10^15</f>
        <v>3.4503971E+16</v>
      </c>
      <c r="AF57" s="5">
        <f>SUM(INDEX('AEO22 Table 1'!16:17,0,MATCH(Calculations!AF43,'AEO22 Table 1'!13:13,0)))*10^15</f>
        <v>3.4203834E+16</v>
      </c>
      <c r="AG57" s="5">
        <f>SUM(INDEX('AEO22 Table 1'!16:17,0,MATCH(Calculations!AG43,'AEO22 Table 1'!13:13,0)))*10^15</f>
        <v>3.493582E+16</v>
      </c>
      <c r="AH57" s="5"/>
      <c r="AI57" s="5"/>
    </row>
    <row r="58" spans="1:35" x14ac:dyDescent="0.25">
      <c r="A58" t="s">
        <v>285</v>
      </c>
      <c r="C58" s="5">
        <f>C55*(C56/SUM(C56:C57))/C56</f>
        <v>2.472442076672474E-8</v>
      </c>
      <c r="D58" s="5">
        <f t="shared" ref="D58:O58" si="20">D55*(D56/SUM(D56:D57))/D56</f>
        <v>2.4596705508154352E-8</v>
      </c>
      <c r="E58" s="5">
        <f t="shared" si="20"/>
        <v>2.3512359583862009E-8</v>
      </c>
      <c r="F58" s="5">
        <f t="shared" si="20"/>
        <v>2.3044114757131035E-8</v>
      </c>
      <c r="G58" s="5">
        <f t="shared" si="20"/>
        <v>2.2717841381002438E-8</v>
      </c>
      <c r="H58" s="5">
        <f t="shared" si="20"/>
        <v>2.2359558680280881E-8</v>
      </c>
      <c r="I58" s="5">
        <f t="shared" si="20"/>
        <v>2.2266711049811378E-8</v>
      </c>
      <c r="J58" s="5">
        <f t="shared" si="20"/>
        <v>2.2339089059384253E-8</v>
      </c>
      <c r="K58" s="5">
        <f t="shared" si="20"/>
        <v>2.2051803224953718E-8</v>
      </c>
      <c r="L58" s="5">
        <f t="shared" si="20"/>
        <v>2.1972575486003194E-8</v>
      </c>
      <c r="M58" s="5">
        <f t="shared" si="20"/>
        <v>2.195386468515963E-8</v>
      </c>
      <c r="N58" s="5">
        <f t="shared" si="20"/>
        <v>2.1951422072065469E-8</v>
      </c>
      <c r="O58" s="5">
        <f t="shared" si="20"/>
        <v>2.1927719118046025E-8</v>
      </c>
      <c r="P58" s="5">
        <f t="shared" ref="P58:AG58" si="21">P55*(P56/SUM(P56:P57))/P56</f>
        <v>2.1862409546304804E-8</v>
      </c>
      <c r="Q58" s="5">
        <f t="shared" si="21"/>
        <v>2.2015289972217527E-8</v>
      </c>
      <c r="R58" s="5">
        <f t="shared" si="21"/>
        <v>2.2099954903814249E-8</v>
      </c>
      <c r="S58" s="5">
        <f t="shared" si="21"/>
        <v>2.2188345883605065E-8</v>
      </c>
      <c r="T58" s="5">
        <f t="shared" si="21"/>
        <v>2.2252035371011278E-8</v>
      </c>
      <c r="U58" s="5">
        <f t="shared" si="21"/>
        <v>2.2245263005126584E-8</v>
      </c>
      <c r="V58" s="5">
        <f t="shared" si="21"/>
        <v>2.2149576169910879E-8</v>
      </c>
      <c r="W58" s="5">
        <f t="shared" si="21"/>
        <v>2.2026501198513602E-8</v>
      </c>
      <c r="X58" s="5">
        <f t="shared" si="21"/>
        <v>2.2038820538918276E-8</v>
      </c>
      <c r="Y58" s="5">
        <f t="shared" si="21"/>
        <v>2.1976364582679217E-8</v>
      </c>
      <c r="Z58" s="5">
        <f t="shared" si="21"/>
        <v>2.1843482896424802E-8</v>
      </c>
      <c r="AA58" s="5">
        <f t="shared" si="21"/>
        <v>2.1798840888349594E-8</v>
      </c>
      <c r="AB58" s="5">
        <f t="shared" si="21"/>
        <v>2.1612807749872578E-8</v>
      </c>
      <c r="AC58" s="5">
        <f t="shared" si="21"/>
        <v>2.1481627923909797E-8</v>
      </c>
      <c r="AD58" s="5">
        <f t="shared" si="21"/>
        <v>2.1385856574643987E-8</v>
      </c>
      <c r="AE58" s="5">
        <f t="shared" si="21"/>
        <v>2.1360773576459375E-8</v>
      </c>
      <c r="AF58" s="5">
        <f t="shared" si="21"/>
        <v>2.1395261609900986E-8</v>
      </c>
      <c r="AG58" s="5">
        <f t="shared" si="21"/>
        <v>2.1085309287126E-8</v>
      </c>
      <c r="AH58" s="5"/>
      <c r="AI58" s="5"/>
    </row>
    <row r="60" spans="1:35" x14ac:dyDescent="0.25">
      <c r="A60" s="15" t="s">
        <v>31</v>
      </c>
    </row>
    <row r="61" spans="1:35" x14ac:dyDescent="0.25">
      <c r="A61" t="s">
        <v>278</v>
      </c>
      <c r="B61" t="s">
        <v>300</v>
      </c>
      <c r="C61" s="5">
        <f>'Subsidies Paid'!J18*10^9</f>
        <v>140000000</v>
      </c>
      <c r="D61" s="5">
        <f>C61</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272</v>
      </c>
      <c r="B62" t="s">
        <v>658</v>
      </c>
      <c r="C62" s="5">
        <f t="shared" ref="C62:AG62" si="41">C56</f>
        <v>3.5071499000000004E+16</v>
      </c>
      <c r="D62" s="5">
        <f t="shared" si="41"/>
        <v>3.5682777E+16</v>
      </c>
      <c r="E62" s="5">
        <f t="shared" si="41"/>
        <v>3.6629646E+16</v>
      </c>
      <c r="F62" s="5">
        <f t="shared" si="41"/>
        <v>3.6922058E+16</v>
      </c>
      <c r="G62" s="5">
        <f t="shared" si="41"/>
        <v>3.7131554E+16</v>
      </c>
      <c r="H62" s="5">
        <f t="shared" si="41"/>
        <v>3.7233967E+16</v>
      </c>
      <c r="I62" s="5">
        <f t="shared" si="41"/>
        <v>3.7210548E+16</v>
      </c>
      <c r="J62" s="5">
        <f t="shared" si="41"/>
        <v>3.7134987E+16</v>
      </c>
      <c r="K62" s="5">
        <f t="shared" si="41"/>
        <v>3.774691E+16</v>
      </c>
      <c r="L62" s="5">
        <f t="shared" si="41"/>
        <v>3.8012238E+16</v>
      </c>
      <c r="M62" s="5">
        <f t="shared" si="41"/>
        <v>3.8079895E+16</v>
      </c>
      <c r="N62" s="5">
        <f t="shared" si="41"/>
        <v>3.8334229E+16</v>
      </c>
      <c r="O62" s="5">
        <f t="shared" si="41"/>
        <v>3.8609394E+16</v>
      </c>
      <c r="P62" s="5">
        <f t="shared" si="41"/>
        <v>3.8861305E+16</v>
      </c>
      <c r="Q62" s="5">
        <f t="shared" si="41"/>
        <v>3.8688675E+16</v>
      </c>
      <c r="R62" s="5">
        <f t="shared" si="41"/>
        <v>3.8547447E+16</v>
      </c>
      <c r="S62" s="5">
        <f t="shared" si="41"/>
        <v>3.8495739E+16</v>
      </c>
      <c r="T62" s="5">
        <f t="shared" si="41"/>
        <v>3.8611137E+16</v>
      </c>
      <c r="U62" s="5">
        <f t="shared" si="41"/>
        <v>3.8832619E+16</v>
      </c>
      <c r="V62" s="5">
        <f t="shared" si="41"/>
        <v>3.9095234E+16</v>
      </c>
      <c r="W62" s="5">
        <f t="shared" si="41"/>
        <v>3.9377579E+16</v>
      </c>
      <c r="X62" s="5">
        <f t="shared" si="41"/>
        <v>3.9502232E+16</v>
      </c>
      <c r="Y62" s="5">
        <f t="shared" si="41"/>
        <v>3.969487E+16</v>
      </c>
      <c r="Z62" s="5">
        <f t="shared" si="41"/>
        <v>4.0037334E+16</v>
      </c>
      <c r="AA62" s="5">
        <f t="shared" si="41"/>
        <v>4.0361305E+16</v>
      </c>
      <c r="AB62" s="5">
        <f t="shared" si="41"/>
        <v>4.0596077E+16</v>
      </c>
      <c r="AC62" s="5">
        <f t="shared" si="41"/>
        <v>4.0848938E+16</v>
      </c>
      <c r="AD62" s="5">
        <f t="shared" si="41"/>
        <v>4.1134644E+16</v>
      </c>
      <c r="AE62" s="5">
        <f t="shared" si="41"/>
        <v>4.1335979E+16</v>
      </c>
      <c r="AF62" s="5">
        <f t="shared" si="41"/>
        <v>4.1513866E+16</v>
      </c>
      <c r="AG62" s="5">
        <f t="shared" si="41"/>
        <v>4.1894924E+16</v>
      </c>
      <c r="AH62" s="5"/>
      <c r="AI62" s="5"/>
    </row>
    <row r="63" spans="1:35" x14ac:dyDescent="0.25">
      <c r="A63" t="s">
        <v>279</v>
      </c>
      <c r="B63" t="s">
        <v>658</v>
      </c>
      <c r="C63" s="5">
        <f t="shared" ref="C63:AG63" si="42">C57</f>
        <v>3.0450764E+16</v>
      </c>
      <c r="D63" s="5">
        <f t="shared" si="42"/>
        <v>3.0179702000000004E+16</v>
      </c>
      <c r="E63" s="5">
        <f t="shared" si="42"/>
        <v>3.2270287000000004E+16</v>
      </c>
      <c r="F63" s="5">
        <f t="shared" si="42"/>
        <v>3.3377887E+16</v>
      </c>
      <c r="G63" s="5">
        <f t="shared" si="42"/>
        <v>3.4178038E+16</v>
      </c>
      <c r="H63" s="5">
        <f t="shared" si="42"/>
        <v>3.5218267999999996E+16</v>
      </c>
      <c r="I63" s="5">
        <f t="shared" si="42"/>
        <v>3.5543798000000004E+16</v>
      </c>
      <c r="J63" s="5">
        <f t="shared" si="42"/>
        <v>3.5383637E+16</v>
      </c>
      <c r="K63" s="5">
        <f t="shared" si="42"/>
        <v>3.571647E+16</v>
      </c>
      <c r="L63" s="5">
        <f t="shared" si="42"/>
        <v>3.5716033000000004E+16</v>
      </c>
      <c r="M63" s="5">
        <f t="shared" si="42"/>
        <v>3.5711213E+16</v>
      </c>
      <c r="N63" s="5">
        <f t="shared" si="42"/>
        <v>3.5465090000000004E+16</v>
      </c>
      <c r="O63" s="5">
        <f t="shared" si="42"/>
        <v>3.5269699000000004E+16</v>
      </c>
      <c r="P63" s="5">
        <f t="shared" si="42"/>
        <v>3.5238487E+16</v>
      </c>
      <c r="Q63" s="5">
        <f t="shared" si="42"/>
        <v>3.4896547E+16</v>
      </c>
      <c r="R63" s="5">
        <f t="shared" si="42"/>
        <v>3.475587E+16</v>
      </c>
      <c r="S63" s="5">
        <f t="shared" si="42"/>
        <v>3.4515562000000004E+16</v>
      </c>
      <c r="T63" s="5">
        <f t="shared" si="42"/>
        <v>3.4191192E+16</v>
      </c>
      <c r="U63" s="5">
        <f t="shared" si="42"/>
        <v>3.3991874000000004E+16</v>
      </c>
      <c r="V63" s="5">
        <f t="shared" si="42"/>
        <v>3.4043863E+16</v>
      </c>
      <c r="W63" s="5">
        <f t="shared" si="42"/>
        <v>3.4170189E+16</v>
      </c>
      <c r="X63" s="5">
        <f t="shared" si="42"/>
        <v>3.4004424E+16</v>
      </c>
      <c r="Y63" s="5">
        <f t="shared" si="42"/>
        <v>3.4020688999999996E+16</v>
      </c>
      <c r="Z63" s="5">
        <f t="shared" si="42"/>
        <v>3.4126663E+16</v>
      </c>
      <c r="AA63" s="5">
        <f t="shared" si="42"/>
        <v>3.3954572999999996E+16</v>
      </c>
      <c r="AB63" s="5">
        <f t="shared" si="42"/>
        <v>3.4359478000000004E+16</v>
      </c>
      <c r="AC63" s="5">
        <f t="shared" si="42"/>
        <v>3.4564341E+16</v>
      </c>
      <c r="AD63" s="5">
        <f t="shared" si="42"/>
        <v>3.4616355E+16</v>
      </c>
      <c r="AE63" s="5">
        <f t="shared" si="42"/>
        <v>3.4503971E+16</v>
      </c>
      <c r="AF63" s="5">
        <f t="shared" si="42"/>
        <v>3.4203834E+16</v>
      </c>
      <c r="AG63" s="5">
        <f t="shared" si="42"/>
        <v>3.493582E+16</v>
      </c>
      <c r="AH63" s="5"/>
      <c r="AI63" s="5"/>
    </row>
    <row r="64" spans="1:35" x14ac:dyDescent="0.25">
      <c r="A64" t="s">
        <v>285</v>
      </c>
      <c r="C64" s="5">
        <f t="shared" ref="C64:AG64" si="43">C61*(C62/SUM(C62:C63))/C62</f>
        <v>2.1366783378651008E-9</v>
      </c>
      <c r="D64" s="5">
        <f t="shared" si="43"/>
        <v>2.1256412167540793E-9</v>
      </c>
      <c r="E64" s="5">
        <f t="shared" si="43"/>
        <v>2.0319323097164696E-9</v>
      </c>
      <c r="F64" s="5">
        <f t="shared" si="43"/>
        <v>1.9914667074063859E-9</v>
      </c>
      <c r="G64" s="5">
        <f t="shared" si="43"/>
        <v>1.9632702428026796E-9</v>
      </c>
      <c r="H64" s="5">
        <f t="shared" si="43"/>
        <v>1.9323075402711872E-9</v>
      </c>
      <c r="I64" s="5">
        <f t="shared" si="43"/>
        <v>1.9242836709713535E-9</v>
      </c>
      <c r="J64" s="5">
        <f t="shared" si="43"/>
        <v>1.9305385606875273E-9</v>
      </c>
      <c r="K64" s="5">
        <f t="shared" si="43"/>
        <v>1.9057113898108145E-9</v>
      </c>
      <c r="L64" s="5">
        <f t="shared" si="43"/>
        <v>1.8988645481731154E-9</v>
      </c>
      <c r="M64" s="5">
        <f t="shared" si="43"/>
        <v>1.8972475653841655E-9</v>
      </c>
      <c r="N64" s="5">
        <f t="shared" si="43"/>
        <v>1.8970364753636824E-9</v>
      </c>
      <c r="O64" s="5">
        <f t="shared" si="43"/>
        <v>1.8949880719299031E-9</v>
      </c>
      <c r="P64" s="5">
        <f t="shared" si="43"/>
        <v>1.8893440348658473E-9</v>
      </c>
      <c r="Q64" s="5">
        <f t="shared" si="43"/>
        <v>1.9025559235249712E-9</v>
      </c>
      <c r="R64" s="5">
        <f t="shared" si="43"/>
        <v>1.9098726460086386E-9</v>
      </c>
      <c r="S64" s="5">
        <f t="shared" si="43"/>
        <v>1.9175113726572276E-9</v>
      </c>
      <c r="T64" s="5">
        <f t="shared" si="43"/>
        <v>1.9230154024330732E-9</v>
      </c>
      <c r="U64" s="5">
        <f t="shared" si="43"/>
        <v>1.9224301362455072E-9</v>
      </c>
      <c r="V64" s="5">
        <f t="shared" si="43"/>
        <v>1.9141609035725445E-9</v>
      </c>
      <c r="W64" s="5">
        <f t="shared" si="43"/>
        <v>1.9035247949332738E-9</v>
      </c>
      <c r="X64" s="5">
        <f t="shared" si="43"/>
        <v>1.9045894292892336E-9</v>
      </c>
      <c r="Y64" s="5">
        <f t="shared" si="43"/>
        <v>1.8991920009722778E-9</v>
      </c>
      <c r="Z64" s="5">
        <f t="shared" si="43"/>
        <v>1.8877083984564642E-9</v>
      </c>
      <c r="AA64" s="5">
        <f t="shared" si="43"/>
        <v>1.8838504471413229E-9</v>
      </c>
      <c r="AB64" s="5">
        <f t="shared" si="43"/>
        <v>1.8677735092482473E-9</v>
      </c>
      <c r="AC64" s="5">
        <f t="shared" si="43"/>
        <v>1.8564369810786241E-9</v>
      </c>
      <c r="AD64" s="5">
        <f t="shared" si="43"/>
        <v>1.84816044472232E-9</v>
      </c>
      <c r="AE64" s="5">
        <f t="shared" si="43"/>
        <v>1.8459927782125383E-9</v>
      </c>
      <c r="AF64" s="5">
        <f t="shared" si="43"/>
        <v>1.8489732255469987E-9</v>
      </c>
      <c r="AG64" s="5">
        <f t="shared" si="43"/>
        <v>1.8221872223442221E-9</v>
      </c>
      <c r="AH64" s="5"/>
      <c r="AI64" s="5"/>
    </row>
    <row r="66" spans="1:36" x14ac:dyDescent="0.25">
      <c r="A66" s="15" t="s">
        <v>38</v>
      </c>
    </row>
    <row r="67" spans="1:36" x14ac:dyDescent="0.25">
      <c r="A67" t="s">
        <v>278</v>
      </c>
      <c r="B67" t="s">
        <v>300</v>
      </c>
      <c r="C67" s="5">
        <f>'Subsidies Paid'!K19*10^9</f>
        <v>1200000000</v>
      </c>
      <c r="D67" s="5">
        <f>C67</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272</v>
      </c>
      <c r="B68" t="s">
        <v>658</v>
      </c>
      <c r="C68" s="5">
        <f t="shared" ref="C68:AG68" si="63">C56</f>
        <v>3.5071499000000004E+16</v>
      </c>
      <c r="D68" s="5">
        <f t="shared" si="63"/>
        <v>3.5682777E+16</v>
      </c>
      <c r="E68" s="5">
        <f t="shared" si="63"/>
        <v>3.6629646E+16</v>
      </c>
      <c r="F68" s="5">
        <f t="shared" si="63"/>
        <v>3.6922058E+16</v>
      </c>
      <c r="G68" s="5">
        <f t="shared" si="63"/>
        <v>3.7131554E+16</v>
      </c>
      <c r="H68" s="5">
        <f t="shared" si="63"/>
        <v>3.7233967E+16</v>
      </c>
      <c r="I68" s="5">
        <f t="shared" si="63"/>
        <v>3.7210548E+16</v>
      </c>
      <c r="J68" s="5">
        <f t="shared" si="63"/>
        <v>3.7134987E+16</v>
      </c>
      <c r="K68" s="5">
        <f t="shared" si="63"/>
        <v>3.774691E+16</v>
      </c>
      <c r="L68" s="5">
        <f t="shared" si="63"/>
        <v>3.8012238E+16</v>
      </c>
      <c r="M68" s="5">
        <f t="shared" si="63"/>
        <v>3.8079895E+16</v>
      </c>
      <c r="N68" s="5">
        <f t="shared" si="63"/>
        <v>3.8334229E+16</v>
      </c>
      <c r="O68" s="5">
        <f t="shared" si="63"/>
        <v>3.8609394E+16</v>
      </c>
      <c r="P68" s="5">
        <f t="shared" si="63"/>
        <v>3.8861305E+16</v>
      </c>
      <c r="Q68" s="5">
        <f t="shared" si="63"/>
        <v>3.8688675E+16</v>
      </c>
      <c r="R68" s="5">
        <f t="shared" si="63"/>
        <v>3.8547447E+16</v>
      </c>
      <c r="S68" s="5">
        <f t="shared" si="63"/>
        <v>3.8495739E+16</v>
      </c>
      <c r="T68" s="5">
        <f t="shared" si="63"/>
        <v>3.8611137E+16</v>
      </c>
      <c r="U68" s="5">
        <f t="shared" si="63"/>
        <v>3.8832619E+16</v>
      </c>
      <c r="V68" s="5">
        <f t="shared" si="63"/>
        <v>3.9095234E+16</v>
      </c>
      <c r="W68" s="5">
        <f t="shared" si="63"/>
        <v>3.9377579E+16</v>
      </c>
      <c r="X68" s="5">
        <f t="shared" si="63"/>
        <v>3.9502232E+16</v>
      </c>
      <c r="Y68" s="5">
        <f t="shared" si="63"/>
        <v>3.969487E+16</v>
      </c>
      <c r="Z68" s="5">
        <f t="shared" si="63"/>
        <v>4.0037334E+16</v>
      </c>
      <c r="AA68" s="5">
        <f t="shared" si="63"/>
        <v>4.0361305E+16</v>
      </c>
      <c r="AB68" s="5">
        <f t="shared" si="63"/>
        <v>4.0596077E+16</v>
      </c>
      <c r="AC68" s="5">
        <f t="shared" si="63"/>
        <v>4.0848938E+16</v>
      </c>
      <c r="AD68" s="5">
        <f t="shared" si="63"/>
        <v>4.1134644E+16</v>
      </c>
      <c r="AE68" s="5">
        <f t="shared" si="63"/>
        <v>4.1335979E+16</v>
      </c>
      <c r="AF68" s="5">
        <f t="shared" si="63"/>
        <v>4.1513866E+16</v>
      </c>
      <c r="AG68" s="5">
        <f t="shared" si="63"/>
        <v>4.1894924E+16</v>
      </c>
      <c r="AH68" s="5"/>
      <c r="AI68" s="5"/>
    </row>
    <row r="69" spans="1:36" x14ac:dyDescent="0.25">
      <c r="A69" t="s">
        <v>279</v>
      </c>
      <c r="B69" t="s">
        <v>658</v>
      </c>
      <c r="C69" s="5">
        <f t="shared" ref="C69:AG69" si="64">C57</f>
        <v>3.0450764E+16</v>
      </c>
      <c r="D69" s="5">
        <f t="shared" si="64"/>
        <v>3.0179702000000004E+16</v>
      </c>
      <c r="E69" s="5">
        <f t="shared" si="64"/>
        <v>3.2270287000000004E+16</v>
      </c>
      <c r="F69" s="5">
        <f t="shared" si="64"/>
        <v>3.3377887E+16</v>
      </c>
      <c r="G69" s="5">
        <f t="shared" si="64"/>
        <v>3.4178038E+16</v>
      </c>
      <c r="H69" s="5">
        <f t="shared" si="64"/>
        <v>3.5218267999999996E+16</v>
      </c>
      <c r="I69" s="5">
        <f t="shared" si="64"/>
        <v>3.5543798000000004E+16</v>
      </c>
      <c r="J69" s="5">
        <f t="shared" si="64"/>
        <v>3.5383637E+16</v>
      </c>
      <c r="K69" s="5">
        <f t="shared" si="64"/>
        <v>3.571647E+16</v>
      </c>
      <c r="L69" s="5">
        <f t="shared" si="64"/>
        <v>3.5716033000000004E+16</v>
      </c>
      <c r="M69" s="5">
        <f t="shared" si="64"/>
        <v>3.5711213E+16</v>
      </c>
      <c r="N69" s="5">
        <f t="shared" si="64"/>
        <v>3.5465090000000004E+16</v>
      </c>
      <c r="O69" s="5">
        <f t="shared" si="64"/>
        <v>3.5269699000000004E+16</v>
      </c>
      <c r="P69" s="5">
        <f t="shared" si="64"/>
        <v>3.5238487E+16</v>
      </c>
      <c r="Q69" s="5">
        <f t="shared" si="64"/>
        <v>3.4896547E+16</v>
      </c>
      <c r="R69" s="5">
        <f t="shared" si="64"/>
        <v>3.475587E+16</v>
      </c>
      <c r="S69" s="5">
        <f t="shared" si="64"/>
        <v>3.4515562000000004E+16</v>
      </c>
      <c r="T69" s="5">
        <f t="shared" si="64"/>
        <v>3.4191192E+16</v>
      </c>
      <c r="U69" s="5">
        <f t="shared" si="64"/>
        <v>3.3991874000000004E+16</v>
      </c>
      <c r="V69" s="5">
        <f t="shared" si="64"/>
        <v>3.4043863E+16</v>
      </c>
      <c r="W69" s="5">
        <f t="shared" si="64"/>
        <v>3.4170189E+16</v>
      </c>
      <c r="X69" s="5">
        <f t="shared" si="64"/>
        <v>3.4004424E+16</v>
      </c>
      <c r="Y69" s="5">
        <f t="shared" si="64"/>
        <v>3.4020688999999996E+16</v>
      </c>
      <c r="Z69" s="5">
        <f t="shared" si="64"/>
        <v>3.4126663E+16</v>
      </c>
      <c r="AA69" s="5">
        <f t="shared" si="64"/>
        <v>3.3954572999999996E+16</v>
      </c>
      <c r="AB69" s="5">
        <f t="shared" si="64"/>
        <v>3.4359478000000004E+16</v>
      </c>
      <c r="AC69" s="5">
        <f t="shared" si="64"/>
        <v>3.4564341E+16</v>
      </c>
      <c r="AD69" s="5">
        <f t="shared" si="64"/>
        <v>3.4616355E+16</v>
      </c>
      <c r="AE69" s="5">
        <f t="shared" si="64"/>
        <v>3.4503971E+16</v>
      </c>
      <c r="AF69" s="5">
        <f t="shared" si="64"/>
        <v>3.4203834E+16</v>
      </c>
      <c r="AG69" s="5">
        <f t="shared" si="64"/>
        <v>3.493582E+16</v>
      </c>
      <c r="AH69" s="5"/>
      <c r="AI69" s="5"/>
    </row>
    <row r="70" spans="1:36" x14ac:dyDescent="0.25">
      <c r="A70" t="s">
        <v>285</v>
      </c>
      <c r="C70" s="5">
        <f t="shared" ref="C70:AG70" si="65">C67*(C68/SUM(C68:C69))/C68</f>
        <v>1.8314385753129437E-8</v>
      </c>
      <c r="D70" s="5">
        <f t="shared" si="65"/>
        <v>1.8219781857892108E-8</v>
      </c>
      <c r="E70" s="5">
        <f t="shared" si="65"/>
        <v>1.7416562654712597E-8</v>
      </c>
      <c r="F70" s="5">
        <f t="shared" si="65"/>
        <v>1.7069714634911877E-8</v>
      </c>
      <c r="G70" s="5">
        <f t="shared" si="65"/>
        <v>1.6828030652594397E-8</v>
      </c>
      <c r="H70" s="5">
        <f t="shared" si="65"/>
        <v>1.6562636059467315E-8</v>
      </c>
      <c r="I70" s="5">
        <f t="shared" si="65"/>
        <v>1.6493860036897315E-8</v>
      </c>
      <c r="J70" s="5">
        <f t="shared" si="65"/>
        <v>1.6547473377321664E-8</v>
      </c>
      <c r="K70" s="5">
        <f t="shared" si="65"/>
        <v>1.633466905552127E-8</v>
      </c>
      <c r="L70" s="5">
        <f t="shared" si="65"/>
        <v>1.6275981841483843E-8</v>
      </c>
      <c r="M70" s="5">
        <f t="shared" si="65"/>
        <v>1.626212198900713E-8</v>
      </c>
      <c r="N70" s="5">
        <f t="shared" si="65"/>
        <v>1.6260312645974416E-8</v>
      </c>
      <c r="O70" s="5">
        <f t="shared" si="65"/>
        <v>1.6242754902256312E-8</v>
      </c>
      <c r="P70" s="5">
        <f t="shared" si="65"/>
        <v>1.6194377441707261E-8</v>
      </c>
      <c r="Q70" s="5">
        <f t="shared" si="65"/>
        <v>1.630762220164261E-8</v>
      </c>
      <c r="R70" s="5">
        <f t="shared" si="65"/>
        <v>1.6370336965788331E-8</v>
      </c>
      <c r="S70" s="5">
        <f t="shared" si="65"/>
        <v>1.6435811765633381E-8</v>
      </c>
      <c r="T70" s="5">
        <f t="shared" si="65"/>
        <v>1.6482989163712056E-8</v>
      </c>
      <c r="U70" s="5">
        <f t="shared" si="65"/>
        <v>1.6477972596390063E-8</v>
      </c>
      <c r="V70" s="5">
        <f t="shared" si="65"/>
        <v>1.6407093459193239E-8</v>
      </c>
      <c r="W70" s="5">
        <f t="shared" si="65"/>
        <v>1.6315926813713776E-8</v>
      </c>
      <c r="X70" s="5">
        <f t="shared" si="65"/>
        <v>1.6325052251050576E-8</v>
      </c>
      <c r="Y70" s="5">
        <f t="shared" si="65"/>
        <v>1.627878857976238E-8</v>
      </c>
      <c r="Z70" s="5">
        <f t="shared" si="65"/>
        <v>1.6180357701055406E-8</v>
      </c>
      <c r="AA70" s="5">
        <f t="shared" si="65"/>
        <v>1.6147289546925626E-8</v>
      </c>
      <c r="AB70" s="5">
        <f t="shared" si="65"/>
        <v>1.6009487222127834E-8</v>
      </c>
      <c r="AC70" s="5">
        <f t="shared" si="65"/>
        <v>1.591231698067392E-8</v>
      </c>
      <c r="AD70" s="5">
        <f t="shared" si="65"/>
        <v>1.5841375240477028E-8</v>
      </c>
      <c r="AE70" s="5">
        <f t="shared" si="65"/>
        <v>1.5822795241821758E-8</v>
      </c>
      <c r="AF70" s="5">
        <f t="shared" si="65"/>
        <v>1.5848341933259992E-8</v>
      </c>
      <c r="AG70" s="5">
        <f t="shared" si="65"/>
        <v>1.561874762009333E-8</v>
      </c>
      <c r="AH70" s="5"/>
      <c r="AI70" s="5"/>
    </row>
    <row r="72" spans="1:36" x14ac:dyDescent="0.25">
      <c r="A72" s="10" t="s">
        <v>273</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236</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274</v>
      </c>
      <c r="B74" t="s">
        <v>300</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281</v>
      </c>
      <c r="B75" t="s">
        <v>659</v>
      </c>
      <c r="C75" s="4"/>
      <c r="D75" s="4">
        <f>INDEX('AEO21 Table 11'!16:16,MATCH(Calculations!C43,'AEO21 Table 11'!13:13,0))</f>
        <v>11.470048</v>
      </c>
      <c r="E75" s="4">
        <f>INDEX('AEO22 Table 11'!16:16,MATCH(Calculations!D43,'AEO22 Table 11'!13:13,0))</f>
        <v>11.13137</v>
      </c>
      <c r="F75" s="4">
        <f>INDEX('AEO22 Table 11'!16:16,MATCH(Calculations!E43,'AEO22 Table 11'!13:13,0))</f>
        <v>11.889478</v>
      </c>
      <c r="G75" s="4">
        <f>INDEX('AEO22 Table 11'!16:16,MATCH(Calculations!F43,'AEO22 Table 11'!13:13,0))</f>
        <v>12.275468999999999</v>
      </c>
      <c r="H75" s="4">
        <f>INDEX('AEO22 Table 11'!16:16,MATCH(Calculations!G43,'AEO22 Table 11'!13:13,0))</f>
        <v>12.609235999999999</v>
      </c>
      <c r="I75" s="4">
        <f>INDEX('AEO22 Table 11'!16:16,MATCH(Calculations!H43,'AEO22 Table 11'!13:13,0))</f>
        <v>13.052148000000001</v>
      </c>
      <c r="J75" s="4">
        <f>INDEX('AEO22 Table 11'!16:16,MATCH(Calculations!I43,'AEO22 Table 11'!13:13,0))</f>
        <v>13.237693</v>
      </c>
      <c r="K75" s="4">
        <f>INDEX('AEO22 Table 11'!16:16,MATCH(Calculations!J43,'AEO22 Table 11'!13:13,0))</f>
        <v>13.193173</v>
      </c>
      <c r="L75" s="4">
        <f>INDEX('AEO22 Table 11'!16:16,MATCH(Calculations!K43,'AEO22 Table 11'!13:13,0))</f>
        <v>13.348814000000001</v>
      </c>
      <c r="M75" s="4">
        <f>INDEX('AEO22 Table 11'!16:16,MATCH(Calculations!L43,'AEO22 Table 11'!13:13,0))</f>
        <v>13.321289</v>
      </c>
      <c r="N75" s="4">
        <f>INDEX('AEO22 Table 11'!16:16,MATCH(Calculations!M43,'AEO22 Table 11'!13:13,0))</f>
        <v>13.279311999999999</v>
      </c>
      <c r="O75" s="4">
        <f>INDEX('AEO22 Table 11'!16:16,MATCH(Calculations!N43,'AEO22 Table 11'!13:13,0))</f>
        <v>13.144327000000001</v>
      </c>
      <c r="P75" s="4">
        <f>INDEX('AEO22 Table 11'!16:16,MATCH(Calculations!O43,'AEO22 Table 11'!13:13,0))</f>
        <v>13.016207</v>
      </c>
      <c r="Q75" s="4">
        <f>INDEX('AEO22 Table 11'!16:16,MATCH(Calculations!P43,'AEO22 Table 11'!13:13,0))</f>
        <v>13.009095</v>
      </c>
      <c r="R75" s="4">
        <f>INDEX('AEO22 Table 11'!16:16,MATCH(Calculations!Q43,'AEO22 Table 11'!13:13,0))</f>
        <v>12.840246</v>
      </c>
      <c r="S75" s="4">
        <f>INDEX('AEO22 Table 11'!16:16,MATCH(Calculations!R43,'AEO22 Table 11'!13:13,0))</f>
        <v>12.759727</v>
      </c>
      <c r="T75" s="4">
        <f>INDEX('AEO22 Table 11'!16:16,MATCH(Calculations!S43,'AEO22 Table 11'!13:13,0))</f>
        <v>12.67831</v>
      </c>
      <c r="U75" s="4">
        <f>INDEX('AEO22 Table 11'!16:16,MATCH(Calculations!T43,'AEO22 Table 11'!13:13,0))</f>
        <v>12.545458</v>
      </c>
      <c r="V75" s="4">
        <f>INDEX('AEO22 Table 11'!16:16,MATCH(Calculations!U43,'AEO22 Table 11'!13:13,0))</f>
        <v>12.455380999999999</v>
      </c>
      <c r="W75" s="4">
        <f>INDEX('AEO22 Table 11'!16:16,MATCH(Calculations!V43,'AEO22 Table 11'!13:13,0))</f>
        <v>12.459657999999999</v>
      </c>
      <c r="X75" s="4">
        <f>INDEX('AEO22 Table 11'!16:16,MATCH(Calculations!W43,'AEO22 Table 11'!13:13,0))</f>
        <v>12.500586999999999</v>
      </c>
      <c r="Y75" s="4">
        <f>INDEX('AEO22 Table 11'!16:16,MATCH(Calculations!X43,'AEO22 Table 11'!13:13,0))</f>
        <v>12.419264</v>
      </c>
      <c r="Z75" s="4">
        <f>INDEX('AEO22 Table 11'!16:16,MATCH(Calculations!Y43,'AEO22 Table 11'!13:13,0))</f>
        <v>12.381392</v>
      </c>
      <c r="AA75" s="4">
        <f>INDEX('AEO22 Table 11'!16:16,MATCH(Calculations!Z43,'AEO22 Table 11'!13:13,0))</f>
        <v>12.382156</v>
      </c>
      <c r="AB75" s="4">
        <f>INDEX('AEO22 Table 11'!16:16,MATCH(Calculations!AA43,'AEO22 Table 11'!13:13,0))</f>
        <v>12.307539</v>
      </c>
      <c r="AC75" s="4">
        <f>INDEX('AEO22 Table 11'!16:16,MATCH(Calculations!AB43,'AEO22 Table 11'!13:13,0))</f>
        <v>12.451010999999999</v>
      </c>
      <c r="AD75" s="4">
        <f>INDEX('AEO22 Table 11'!16:16,MATCH(Calculations!AC43,'AEO22 Table 11'!13:13,0))</f>
        <v>12.532495000000001</v>
      </c>
      <c r="AE75" s="4">
        <f>INDEX('AEO22 Table 11'!16:16,MATCH(Calculations!AD43,'AEO22 Table 11'!13:13,0))</f>
        <v>12.548349</v>
      </c>
      <c r="AF75" s="4">
        <f>INDEX('AEO22 Table 11'!16:16,MATCH(Calculations!AE43,'AEO22 Table 11'!13:13,0))</f>
        <v>12.492279</v>
      </c>
      <c r="AG75" s="4">
        <f>INDEX('AEO22 Table 11'!16:16,MATCH(Calculations!AF43,'AEO22 Table 11'!13:13,0))</f>
        <v>12.350566000000001</v>
      </c>
      <c r="AH75" s="4">
        <f>INDEX('AEO22 Table 11'!16:16,MATCH(Calculations!AG43,'AEO22 Table 11'!13:13,0))</f>
        <v>12.663138</v>
      </c>
      <c r="AI75" s="4"/>
      <c r="AJ75" s="4"/>
    </row>
    <row r="76" spans="1:36" x14ac:dyDescent="0.25">
      <c r="A76" t="s">
        <v>283</v>
      </c>
      <c r="B76" t="s">
        <v>282</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284</v>
      </c>
      <c r="B77" t="s">
        <v>659</v>
      </c>
      <c r="C77" s="11"/>
      <c r="D77" s="11">
        <f>(INDEX('AEO21 Table 11'!16:16,MATCH(Calculations!C43,'AEO21 Table 11'!13:13,0))-INDEX('AEO21 Table 11'!21:21,MATCH(Calculations!C43,'AEO21 Table 11'!13:13,0)))/INDEX('AEO21 Table 11'!23:23,MATCH(Calculations!C43,'AEO21 Table 11'!13:13,0))</f>
        <v>0.57502582615816089</v>
      </c>
      <c r="E77" s="11">
        <f>(INDEX('AEO22 Table 11'!16:16,MATCH(Calculations!D43,'AEO22 Table 11'!13:13,0))-INDEX('AEO22 Table 11'!21:21,MATCH(Calculations!D43,'AEO22 Table 11'!13:13,0)))/INDEX('AEO22 Table 11'!23:23,MATCH(Calculations!D43,'AEO22 Table 11'!13:13,0))</f>
        <v>0.53645091974861669</v>
      </c>
      <c r="F77" s="11">
        <f>(INDEX('AEO22 Table 11'!16:16,MATCH(Calculations!E43,'AEO22 Table 11'!13:13,0))-INDEX('AEO22 Table 11'!21:21,MATCH(Calculations!E43,'AEO22 Table 11'!13:13,0)))/INDEX('AEO22 Table 11'!23:23,MATCH(Calculations!E43,'AEO22 Table 11'!13:13,0))</f>
        <v>0.53053546478229141</v>
      </c>
      <c r="G77" s="11">
        <f>(INDEX('AEO22 Table 11'!16:16,MATCH(Calculations!F43,'AEO22 Table 11'!13:13,0))-INDEX('AEO22 Table 11'!21:21,MATCH(Calculations!F43,'AEO22 Table 11'!13:13,0)))/INDEX('AEO22 Table 11'!23:23,MATCH(Calculations!F43,'AEO22 Table 11'!13:13,0))</f>
        <v>0.53910085866684831</v>
      </c>
      <c r="H77" s="11">
        <f>(INDEX('AEO22 Table 11'!16:16,MATCH(Calculations!G43,'AEO22 Table 11'!13:13,0))-INDEX('AEO22 Table 11'!21:21,MATCH(Calculations!G43,'AEO22 Table 11'!13:13,0)))/INDEX('AEO22 Table 11'!23:23,MATCH(Calculations!G43,'AEO22 Table 11'!13:13,0))</f>
        <v>0.55859346498511286</v>
      </c>
      <c r="I77" s="11">
        <f>(INDEX('AEO22 Table 11'!16:16,MATCH(Calculations!H43,'AEO22 Table 11'!13:13,0))-INDEX('AEO22 Table 11'!21:21,MATCH(Calculations!H43,'AEO22 Table 11'!13:13,0)))/INDEX('AEO22 Table 11'!23:23,MATCH(Calculations!H43,'AEO22 Table 11'!13:13,0))</f>
        <v>0.58348203121892528</v>
      </c>
      <c r="J77" s="11">
        <f>(INDEX('AEO22 Table 11'!16:16,MATCH(Calculations!I43,'AEO22 Table 11'!13:13,0))-INDEX('AEO22 Table 11'!21:21,MATCH(Calculations!I43,'AEO22 Table 11'!13:13,0)))/INDEX('AEO22 Table 11'!23:23,MATCH(Calculations!I43,'AEO22 Table 11'!13:13,0))</f>
        <v>0.59694904941960958</v>
      </c>
      <c r="K77" s="11">
        <f>(INDEX('AEO22 Table 11'!16:16,MATCH(Calculations!J43,'AEO22 Table 11'!13:13,0))-INDEX('AEO22 Table 11'!21:21,MATCH(Calculations!J43,'AEO22 Table 11'!13:13,0)))/INDEX('AEO22 Table 11'!23:23,MATCH(Calculations!J43,'AEO22 Table 11'!13:13,0))</f>
        <v>0.59540803274340615</v>
      </c>
      <c r="L77" s="11">
        <f>(INDEX('AEO22 Table 11'!16:16,MATCH(Calculations!K43,'AEO22 Table 11'!13:13,0))-INDEX('AEO22 Table 11'!21:21,MATCH(Calculations!K43,'AEO22 Table 11'!13:13,0)))/INDEX('AEO22 Table 11'!23:23,MATCH(Calculations!K43,'AEO22 Table 11'!13:13,0))</f>
        <v>0.60441782435211733</v>
      </c>
      <c r="M77" s="11">
        <f>(INDEX('AEO22 Table 11'!16:16,MATCH(Calculations!L43,'AEO22 Table 11'!13:13,0))-INDEX('AEO22 Table 11'!21:21,MATCH(Calculations!L43,'AEO22 Table 11'!13:13,0)))/INDEX('AEO22 Table 11'!23:23,MATCH(Calculations!L43,'AEO22 Table 11'!13:13,0))</f>
        <v>0.60717817316110634</v>
      </c>
      <c r="N77" s="11">
        <f>(INDEX('AEO22 Table 11'!16:16,MATCH(Calculations!M43,'AEO22 Table 11'!13:13,0))-INDEX('AEO22 Table 11'!21:21,MATCH(Calculations!M43,'AEO22 Table 11'!13:13,0)))/INDEX('AEO22 Table 11'!23:23,MATCH(Calculations!M43,'AEO22 Table 11'!13:13,0))</f>
        <v>0.60761760961511224</v>
      </c>
      <c r="O77" s="11">
        <f>(INDEX('AEO22 Table 11'!16:16,MATCH(Calculations!N43,'AEO22 Table 11'!13:13,0))-INDEX('AEO22 Table 11'!21:21,MATCH(Calculations!N43,'AEO22 Table 11'!13:13,0)))/INDEX('AEO22 Table 11'!23:23,MATCH(Calculations!N43,'AEO22 Table 11'!13:13,0))</f>
        <v>0.59940990403905203</v>
      </c>
      <c r="P77" s="11">
        <f>(INDEX('AEO22 Table 11'!16:16,MATCH(Calculations!O43,'AEO22 Table 11'!13:13,0))-INDEX('AEO22 Table 11'!21:21,MATCH(Calculations!O43,'AEO22 Table 11'!13:13,0)))/INDEX('AEO22 Table 11'!23:23,MATCH(Calculations!O43,'AEO22 Table 11'!13:13,0))</f>
        <v>0.59449632159980137</v>
      </c>
      <c r="Q77" s="11">
        <f>(INDEX('AEO22 Table 11'!16:16,MATCH(Calculations!P43,'AEO22 Table 11'!13:13,0))-INDEX('AEO22 Table 11'!21:21,MATCH(Calculations!P43,'AEO22 Table 11'!13:13,0)))/INDEX('AEO22 Table 11'!23:23,MATCH(Calculations!P43,'AEO22 Table 11'!13:13,0))</f>
        <v>0.59706245882526665</v>
      </c>
      <c r="R77" s="11">
        <f>(INDEX('AEO22 Table 11'!16:16,MATCH(Calculations!Q43,'AEO22 Table 11'!13:13,0))-INDEX('AEO22 Table 11'!21:21,MATCH(Calculations!Q43,'AEO22 Table 11'!13:13,0)))/INDEX('AEO22 Table 11'!23:23,MATCH(Calculations!Q43,'AEO22 Table 11'!13:13,0))</f>
        <v>0.58597470909793403</v>
      </c>
      <c r="S77" s="11">
        <f>(INDEX('AEO22 Table 11'!16:16,MATCH(Calculations!R43,'AEO22 Table 11'!13:13,0))-INDEX('AEO22 Table 11'!21:21,MATCH(Calculations!R43,'AEO22 Table 11'!13:13,0)))/INDEX('AEO22 Table 11'!23:23,MATCH(Calculations!R43,'AEO22 Table 11'!13:13,0))</f>
        <v>0.58244724537434733</v>
      </c>
      <c r="T77" s="11">
        <f>(INDEX('AEO22 Table 11'!16:16,MATCH(Calculations!S43,'AEO22 Table 11'!13:13,0))-INDEX('AEO22 Table 11'!21:21,MATCH(Calculations!S43,'AEO22 Table 11'!13:13,0)))/INDEX('AEO22 Table 11'!23:23,MATCH(Calculations!S43,'AEO22 Table 11'!13:13,0))</f>
        <v>0.57093060926498362</v>
      </c>
      <c r="U77" s="11">
        <f>(INDEX('AEO22 Table 11'!16:16,MATCH(Calculations!T43,'AEO22 Table 11'!13:13,0))-INDEX('AEO22 Table 11'!21:21,MATCH(Calculations!T43,'AEO22 Table 11'!13:13,0)))/INDEX('AEO22 Table 11'!23:23,MATCH(Calculations!T43,'AEO22 Table 11'!13:13,0))</f>
        <v>0.56610400313812537</v>
      </c>
      <c r="V77" s="11">
        <f>(INDEX('AEO22 Table 11'!16:16,MATCH(Calculations!U43,'AEO22 Table 11'!13:13,0))-INDEX('AEO22 Table 11'!21:21,MATCH(Calculations!U43,'AEO22 Table 11'!13:13,0)))/INDEX('AEO22 Table 11'!23:23,MATCH(Calculations!U43,'AEO22 Table 11'!13:13,0))</f>
        <v>0.56047199976056439</v>
      </c>
      <c r="W77" s="11">
        <f>(INDEX('AEO22 Table 11'!16:16,MATCH(Calculations!V43,'AEO22 Table 11'!13:13,0))-INDEX('AEO22 Table 11'!21:21,MATCH(Calculations!V43,'AEO22 Table 11'!13:13,0)))/INDEX('AEO22 Table 11'!23:23,MATCH(Calculations!V43,'AEO22 Table 11'!13:13,0))</f>
        <v>0.55599815325002477</v>
      </c>
      <c r="X77" s="11">
        <f>(INDEX('AEO22 Table 11'!16:16,MATCH(Calculations!W43,'AEO22 Table 11'!13:13,0))-INDEX('AEO22 Table 11'!21:21,MATCH(Calculations!W43,'AEO22 Table 11'!13:13,0)))/INDEX('AEO22 Table 11'!23:23,MATCH(Calculations!W43,'AEO22 Table 11'!13:13,0))</f>
        <v>0.56409166592811466</v>
      </c>
      <c r="Y77" s="11">
        <f>(INDEX('AEO22 Table 11'!16:16,MATCH(Calculations!X43,'AEO22 Table 11'!13:13,0))-INDEX('AEO22 Table 11'!21:21,MATCH(Calculations!X43,'AEO22 Table 11'!13:13,0)))/INDEX('AEO22 Table 11'!23:23,MATCH(Calculations!X43,'AEO22 Table 11'!13:13,0))</f>
        <v>0.56484445474945633</v>
      </c>
      <c r="Z77" s="11">
        <f>(INDEX('AEO22 Table 11'!16:16,MATCH(Calculations!Y43,'AEO22 Table 11'!13:13,0))-INDEX('AEO22 Table 11'!21:21,MATCH(Calculations!Y43,'AEO22 Table 11'!13:13,0)))/INDEX('AEO22 Table 11'!23:23,MATCH(Calculations!Y43,'AEO22 Table 11'!13:13,0))</f>
        <v>0.56861496899240727</v>
      </c>
      <c r="AA77" s="11">
        <f>(INDEX('AEO22 Table 11'!16:16,MATCH(Calculations!Z43,'AEO22 Table 11'!13:13,0))-INDEX('AEO22 Table 11'!21:21,MATCH(Calculations!Z43,'AEO22 Table 11'!13:13,0)))/INDEX('AEO22 Table 11'!23:23,MATCH(Calculations!Z43,'AEO22 Table 11'!13:13,0))</f>
        <v>0.57896145329274407</v>
      </c>
      <c r="AB77" s="11">
        <f>(INDEX('AEO22 Table 11'!16:16,MATCH(Calculations!AA43,'AEO22 Table 11'!13:13,0))-INDEX('AEO22 Table 11'!21:21,MATCH(Calculations!AA43,'AEO22 Table 11'!13:13,0)))/INDEX('AEO22 Table 11'!23:23,MATCH(Calculations!AA43,'AEO22 Table 11'!13:13,0))</f>
        <v>0.56995130749487655</v>
      </c>
      <c r="AC77" s="11">
        <f>(INDEX('AEO22 Table 11'!16:16,MATCH(Calculations!AB43,'AEO22 Table 11'!13:13,0))-INDEX('AEO22 Table 11'!21:21,MATCH(Calculations!AB43,'AEO22 Table 11'!13:13,0)))/INDEX('AEO22 Table 11'!23:23,MATCH(Calculations!AB43,'AEO22 Table 11'!13:13,0))</f>
        <v>0.58729256866229351</v>
      </c>
      <c r="AD77" s="11">
        <f>(INDEX('AEO22 Table 11'!16:16,MATCH(Calculations!AC43,'AEO22 Table 11'!13:13,0))-INDEX('AEO22 Table 11'!21:21,MATCH(Calculations!AC43,'AEO22 Table 11'!13:13,0)))/INDEX('AEO22 Table 11'!23:23,MATCH(Calculations!AC43,'AEO22 Table 11'!13:13,0))</f>
        <v>0.59764453884280166</v>
      </c>
      <c r="AE77" s="11">
        <f>(INDEX('AEO22 Table 11'!16:16,MATCH(Calculations!AD43,'AEO22 Table 11'!13:13,0))-INDEX('AEO22 Table 11'!21:21,MATCH(Calculations!AD43,'AEO22 Table 11'!13:13,0)))/INDEX('AEO22 Table 11'!23:23,MATCH(Calculations!AD43,'AEO22 Table 11'!13:13,0))</f>
        <v>0.60028302647849296</v>
      </c>
      <c r="AF77" s="11">
        <f>(INDEX('AEO22 Table 11'!16:16,MATCH(Calculations!AE43,'AEO22 Table 11'!13:13,0))-INDEX('AEO22 Table 11'!21:21,MATCH(Calculations!AE43,'AEO22 Table 11'!13:13,0)))/INDEX('AEO22 Table 11'!23:23,MATCH(Calculations!AE43,'AEO22 Table 11'!13:13,0))</f>
        <v>0.5955699993456246</v>
      </c>
      <c r="AG77" s="11">
        <f>(INDEX('AEO22 Table 11'!16:16,MATCH(Calculations!AF43,'AEO22 Table 11'!13:13,0))-INDEX('AEO22 Table 11'!21:21,MATCH(Calculations!AF43,'AEO22 Table 11'!13:13,0)))/INDEX('AEO22 Table 11'!23:23,MATCH(Calculations!AF43,'AEO22 Table 11'!13:13,0))</f>
        <v>0.58623281135409566</v>
      </c>
      <c r="AH77" s="11">
        <f>(INDEX('AEO22 Table 11'!16:16,MATCH(Calculations!AG43,'AEO22 Table 11'!13:13,0))-INDEX('AEO22 Table 11'!21:21,MATCH(Calculations!AG43,'AEO22 Table 11'!13:13,0)))/INDEX('AEO22 Table 11'!23:23,MATCH(Calculations!AG43,'AEO22 Table 11'!13:13,0))</f>
        <v>0.60633063867511716</v>
      </c>
      <c r="AI77" s="11"/>
      <c r="AJ77" s="11"/>
    </row>
    <row r="78" spans="1:36" x14ac:dyDescent="0.25">
      <c r="A78" t="s">
        <v>287</v>
      </c>
      <c r="D78">
        <f t="shared" ref="D78:AH78" si="86">D74/(D75*D76*10^6*365)*D77</f>
        <v>3.1047685856458885E-8</v>
      </c>
      <c r="E78">
        <f t="shared" si="86"/>
        <v>2.9846162265946587E-8</v>
      </c>
      <c r="F78">
        <f t="shared" si="86"/>
        <v>2.7634954457169034E-8</v>
      </c>
      <c r="G78">
        <f t="shared" si="86"/>
        <v>2.7198130292155274E-8</v>
      </c>
      <c r="H78">
        <f t="shared" si="86"/>
        <v>2.7435583270046681E-8</v>
      </c>
      <c r="I78">
        <f t="shared" si="86"/>
        <v>2.7685515647941127E-8</v>
      </c>
      <c r="J78">
        <f t="shared" si="86"/>
        <v>2.7927501269415439E-8</v>
      </c>
      <c r="K78">
        <f t="shared" si="86"/>
        <v>2.7949404071384394E-8</v>
      </c>
      <c r="L78">
        <f t="shared" si="86"/>
        <v>2.8041529735062526E-8</v>
      </c>
      <c r="M78">
        <f t="shared" si="86"/>
        <v>2.8227799314480134E-8</v>
      </c>
      <c r="N78">
        <f t="shared" si="86"/>
        <v>2.8337523757495571E-8</v>
      </c>
      <c r="O78">
        <f t="shared" si="86"/>
        <v>2.8241819951965415E-8</v>
      </c>
      <c r="P78">
        <f t="shared" si="86"/>
        <v>2.8286020082234318E-8</v>
      </c>
      <c r="Q78">
        <f t="shared" si="86"/>
        <v>2.842364695494921E-8</v>
      </c>
      <c r="R78">
        <f t="shared" si="86"/>
        <v>2.8262634888313272E-8</v>
      </c>
      <c r="S78">
        <f t="shared" si="86"/>
        <v>2.8269773789570925E-8</v>
      </c>
      <c r="T78">
        <f t="shared" si="86"/>
        <v>2.7888752047146039E-8</v>
      </c>
      <c r="U78">
        <f t="shared" si="86"/>
        <v>2.7945817938176428E-8</v>
      </c>
      <c r="V78">
        <f t="shared" si="86"/>
        <v>2.7867885937544871E-8</v>
      </c>
      <c r="W78">
        <f t="shared" si="86"/>
        <v>2.7635946776203119E-8</v>
      </c>
      <c r="X78">
        <f t="shared" si="86"/>
        <v>2.7946433831613705E-8</v>
      </c>
      <c r="Y78">
        <f t="shared" si="86"/>
        <v>2.8166969963192055E-8</v>
      </c>
      <c r="Z78">
        <f t="shared" si="86"/>
        <v>2.8441725130787276E-8</v>
      </c>
      <c r="AA78">
        <f t="shared" si="86"/>
        <v>2.8957462242120878E-8</v>
      </c>
      <c r="AB78">
        <f t="shared" si="86"/>
        <v>2.8679637248804566E-8</v>
      </c>
      <c r="AC78">
        <f t="shared" si="86"/>
        <v>2.9211711912677098E-8</v>
      </c>
      <c r="AD78">
        <f t="shared" si="86"/>
        <v>2.9533337986724726E-8</v>
      </c>
      <c r="AE78">
        <f t="shared" si="86"/>
        <v>2.9626243960145603E-8</v>
      </c>
      <c r="AF78">
        <f t="shared" si="86"/>
        <v>2.9525567790513992E-8</v>
      </c>
      <c r="AG78">
        <f t="shared" si="86"/>
        <v>2.9396145045053134E-8</v>
      </c>
      <c r="AH78">
        <f t="shared" si="86"/>
        <v>2.9653454546169524E-8</v>
      </c>
    </row>
    <row r="80" spans="1:36" x14ac:dyDescent="0.25">
      <c r="A80" s="15" t="s">
        <v>30</v>
      </c>
    </row>
    <row r="81" spans="1:36" x14ac:dyDescent="0.25">
      <c r="A81" t="s">
        <v>288</v>
      </c>
      <c r="B81" t="s">
        <v>300</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289</v>
      </c>
      <c r="B82" t="s">
        <v>658</v>
      </c>
      <c r="C82" s="11"/>
      <c r="D82" s="11">
        <f>INDEX('AEO21 Table 1'!16:16,MATCH(Calculations!C43,'AEO21 Table 1'!13:13,0))/SUM(INDEX('AEO21 Table 1'!16:18,0,MATCH(Calculations!C43,'AEO21 Table 1'!13:13,0)))</f>
        <v>0.36426803512570982</v>
      </c>
      <c r="E82" s="11">
        <f>INDEX('AEO22 Table 1'!16:16,MATCH(Calculations!D43,'AEO22 Table 1'!13:13,0))/SUM(INDEX('AEO22 Table 1'!16:18,0,MATCH(Calculations!D43,'AEO22 Table 1'!13:13,0)))</f>
        <v>0.35184656502224881</v>
      </c>
      <c r="F82" s="11">
        <f>INDEX('AEO22 Table 1'!16:16,MATCH(Calculations!E43,'AEO22 Table 1'!13:13,0))/SUM(INDEX('AEO22 Table 1'!16:18,0,MATCH(Calculations!E43,'AEO22 Table 1'!13:13,0)))</f>
        <v>0.35874449979508688</v>
      </c>
      <c r="G82" s="11">
        <f>INDEX('AEO22 Table 1'!16:16,MATCH(Calculations!F43,'AEO22 Table 1'!13:13,0))/SUM(INDEX('AEO22 Table 1'!16:18,0,MATCH(Calculations!F43,'AEO22 Table 1'!13:13,0)))</f>
        <v>0.36264756679397114</v>
      </c>
      <c r="H82" s="11">
        <f>INDEX('AEO22 Table 1'!16:16,MATCH(Calculations!G43,'AEO22 Table 1'!13:13,0))/SUM(INDEX('AEO22 Table 1'!16:18,0,MATCH(Calculations!G43,'AEO22 Table 1'!13:13,0)))</f>
        <v>0.36677593106969392</v>
      </c>
      <c r="I82" s="11">
        <f>INDEX('AEO22 Table 1'!16:16,MATCH(Calculations!H43,'AEO22 Table 1'!13:13,0))/SUM(INDEX('AEO22 Table 1'!16:18,0,MATCH(Calculations!H43,'AEO22 Table 1'!13:13,0)))</f>
        <v>0.37340845316918103</v>
      </c>
      <c r="J82" s="11">
        <f>INDEX('AEO22 Table 1'!16:16,MATCH(Calculations!I43,'AEO22 Table 1'!13:13,0))/SUM(INDEX('AEO22 Table 1'!16:18,0,MATCH(Calculations!I43,'AEO22 Table 1'!13:13,0)))</f>
        <v>0.37709906704404988</v>
      </c>
      <c r="K82" s="11">
        <f>INDEX('AEO22 Table 1'!16:16,MATCH(Calculations!J43,'AEO22 Table 1'!13:13,0))/SUM(INDEX('AEO22 Table 1'!16:18,0,MATCH(Calculations!J43,'AEO22 Table 1'!13:13,0)))</f>
        <v>0.37703631828425205</v>
      </c>
      <c r="L82" s="11">
        <f>INDEX('AEO22 Table 1'!16:16,MATCH(Calculations!K43,'AEO22 Table 1'!13:13,0))/SUM(INDEX('AEO22 Table 1'!16:18,0,MATCH(Calculations!K43,'AEO22 Table 1'!13:13,0)))</f>
        <v>0.37687963717433093</v>
      </c>
      <c r="M82" s="11">
        <f>INDEX('AEO22 Table 1'!16:16,MATCH(Calculations!L43,'AEO22 Table 1'!13:13,0))/SUM(INDEX('AEO22 Table 1'!16:18,0,MATCH(Calculations!L43,'AEO22 Table 1'!13:13,0)))</f>
        <v>0.37480672780187668</v>
      </c>
      <c r="N82" s="11">
        <f>INDEX('AEO22 Table 1'!16:16,MATCH(Calculations!M43,'AEO22 Table 1'!13:13,0))/SUM(INDEX('AEO22 Table 1'!16:18,0,MATCH(Calculations!M43,'AEO22 Table 1'!13:13,0)))</f>
        <v>0.37342256739118207</v>
      </c>
      <c r="O82" s="11">
        <f>INDEX('AEO22 Table 1'!16:16,MATCH(Calculations!N43,'AEO22 Table 1'!13:13,0))/SUM(INDEX('AEO22 Table 1'!16:18,0,MATCH(Calculations!N43,'AEO22 Table 1'!13:13,0)))</f>
        <v>0.36965460345237061</v>
      </c>
      <c r="P82" s="11">
        <f>INDEX('AEO22 Table 1'!16:16,MATCH(Calculations!O43,'AEO22 Table 1'!13:13,0))/SUM(INDEX('AEO22 Table 1'!16:18,0,MATCH(Calculations!O43,'AEO22 Table 1'!13:13,0)))</f>
        <v>0.36559344333044258</v>
      </c>
      <c r="Q82" s="11">
        <f>INDEX('AEO22 Table 1'!16:16,MATCH(Calculations!P43,'AEO22 Table 1'!13:13,0))/SUM(INDEX('AEO22 Table 1'!16:18,0,MATCH(Calculations!P43,'AEO22 Table 1'!13:13,0)))</f>
        <v>0.36441732522002218</v>
      </c>
      <c r="R82" s="11">
        <f>INDEX('AEO22 Table 1'!16:16,MATCH(Calculations!Q43,'AEO22 Table 1'!13:13,0))/SUM(INDEX('AEO22 Table 1'!16:18,0,MATCH(Calculations!Q43,'AEO22 Table 1'!13:13,0)))</f>
        <v>0.36211720608792886</v>
      </c>
      <c r="S82" s="11">
        <f>INDEX('AEO22 Table 1'!16:16,MATCH(Calculations!R43,'AEO22 Table 1'!13:13,0))/SUM(INDEX('AEO22 Table 1'!16:18,0,MATCH(Calculations!R43,'AEO22 Table 1'!13:13,0)))</f>
        <v>0.36120370924006073</v>
      </c>
      <c r="T82" s="11">
        <f>INDEX('AEO22 Table 1'!16:16,MATCH(Calculations!S43,'AEO22 Table 1'!13:13,0))/SUM(INDEX('AEO22 Table 1'!16:18,0,MATCH(Calculations!S43,'AEO22 Table 1'!13:13,0)))</f>
        <v>0.36029278535935139</v>
      </c>
      <c r="U82" s="11">
        <f>INDEX('AEO22 Table 1'!16:16,MATCH(Calculations!T43,'AEO22 Table 1'!13:13,0))/SUM(INDEX('AEO22 Table 1'!16:18,0,MATCH(Calculations!T43,'AEO22 Table 1'!13:13,0)))</f>
        <v>0.35735768837834847</v>
      </c>
      <c r="V82" s="11">
        <f>INDEX('AEO22 Table 1'!16:16,MATCH(Calculations!U43,'AEO22 Table 1'!13:13,0))/SUM(INDEX('AEO22 Table 1'!16:18,0,MATCH(Calculations!U43,'AEO22 Table 1'!13:13,0)))</f>
        <v>0.35454553730981686</v>
      </c>
      <c r="W82" s="11">
        <f>INDEX('AEO22 Table 1'!16:16,MATCH(Calculations!V43,'AEO22 Table 1'!13:13,0))/SUM(INDEX('AEO22 Table 1'!16:18,0,MATCH(Calculations!V43,'AEO22 Table 1'!13:13,0)))</f>
        <v>0.35304444625560533</v>
      </c>
      <c r="X82" s="11">
        <f>INDEX('AEO22 Table 1'!16:16,MATCH(Calculations!W43,'AEO22 Table 1'!13:13,0))/SUM(INDEX('AEO22 Table 1'!16:18,0,MATCH(Calculations!W43,'AEO22 Table 1'!13:13,0)))</f>
        <v>0.35218590182097714</v>
      </c>
      <c r="Y82" s="11">
        <f>INDEX('AEO22 Table 1'!16:16,MATCH(Calculations!X43,'AEO22 Table 1'!13:13,0))/SUM(INDEX('AEO22 Table 1'!16:18,0,MATCH(Calculations!X43,'AEO22 Table 1'!13:13,0)))</f>
        <v>0.3499373036368299</v>
      </c>
      <c r="Z82" s="11">
        <f>INDEX('AEO22 Table 1'!16:16,MATCH(Calculations!Y43,'AEO22 Table 1'!13:13,0))/SUM(INDEX('AEO22 Table 1'!16:18,0,MATCH(Calculations!Y43,'AEO22 Table 1'!13:13,0)))</f>
        <v>0.34776848127815185</v>
      </c>
      <c r="AA82" s="11">
        <f>INDEX('AEO22 Table 1'!16:16,MATCH(Calculations!Z43,'AEO22 Table 1'!13:13,0))/SUM(INDEX('AEO22 Table 1'!16:18,0,MATCH(Calculations!Z43,'AEO22 Table 1'!13:13,0)))</f>
        <v>0.34567190330909486</v>
      </c>
      <c r="AB82" s="11">
        <f>INDEX('AEO22 Table 1'!16:16,MATCH(Calculations!AA43,'AEO22 Table 1'!13:13,0))/SUM(INDEX('AEO22 Table 1'!16:18,0,MATCH(Calculations!AA43,'AEO22 Table 1'!13:13,0)))</f>
        <v>0.34283804061360884</v>
      </c>
      <c r="AC82" s="11">
        <f>INDEX('AEO22 Table 1'!16:16,MATCH(Calculations!AB43,'AEO22 Table 1'!13:13,0))/SUM(INDEX('AEO22 Table 1'!16:18,0,MATCH(Calculations!AB43,'AEO22 Table 1'!13:13,0)))</f>
        <v>0.3439346957006722</v>
      </c>
      <c r="AD82" s="11">
        <f>INDEX('AEO22 Table 1'!16:16,MATCH(Calculations!AC43,'AEO22 Table 1'!13:13,0))/SUM(INDEX('AEO22 Table 1'!16:18,0,MATCH(Calculations!AC43,'AEO22 Table 1'!13:13,0)))</f>
        <v>0.34412305556956357</v>
      </c>
      <c r="AE82" s="11">
        <f>INDEX('AEO22 Table 1'!16:16,MATCH(Calculations!AD43,'AEO22 Table 1'!13:13,0))/SUM(INDEX('AEO22 Table 1'!16:18,0,MATCH(Calculations!AD43,'AEO22 Table 1'!13:13,0)))</f>
        <v>0.34299081653035357</v>
      </c>
      <c r="AF82" s="11">
        <f>INDEX('AEO22 Table 1'!16:16,MATCH(Calculations!AE43,'AEO22 Table 1'!13:13,0))/SUM(INDEX('AEO22 Table 1'!16:18,0,MATCH(Calculations!AE43,'AEO22 Table 1'!13:13,0)))</f>
        <v>0.34096995053398638</v>
      </c>
      <c r="AG82" s="11">
        <f>INDEX('AEO22 Table 1'!16:16,MATCH(Calculations!AF43,'AEO22 Table 1'!13:13,0))/SUM(INDEX('AEO22 Table 1'!16:18,0,MATCH(Calculations!AF43,'AEO22 Table 1'!13:13,0)))</f>
        <v>0.33748493416994968</v>
      </c>
      <c r="AH82" s="11">
        <f>INDEX('AEO22 Table 1'!16:16,MATCH(Calculations!AG43,'AEO22 Table 1'!13:13,0))/SUM(INDEX('AEO22 Table 1'!16:18,0,MATCH(Calculations!AG43,'AEO22 Table 1'!13:13,0)))</f>
        <v>0.34145946836073843</v>
      </c>
      <c r="AI82" s="11"/>
      <c r="AJ82" s="11"/>
    </row>
    <row r="83" spans="1:36" x14ac:dyDescent="0.25">
      <c r="A83" t="s">
        <v>281</v>
      </c>
      <c r="B83" t="s">
        <v>659</v>
      </c>
      <c r="C83" s="4"/>
      <c r="D83" s="4">
        <f t="shared" ref="D83:AH85" si="106">D75</f>
        <v>11.470048</v>
      </c>
      <c r="E83" s="4">
        <f t="shared" si="106"/>
        <v>11.13137</v>
      </c>
      <c r="F83" s="4">
        <f t="shared" si="106"/>
        <v>11.889478</v>
      </c>
      <c r="G83" s="4">
        <f t="shared" si="106"/>
        <v>12.275468999999999</v>
      </c>
      <c r="H83" s="4">
        <f t="shared" si="106"/>
        <v>12.609235999999999</v>
      </c>
      <c r="I83" s="4">
        <f t="shared" si="106"/>
        <v>13.052148000000001</v>
      </c>
      <c r="J83" s="4">
        <f t="shared" si="106"/>
        <v>13.237693</v>
      </c>
      <c r="K83" s="4">
        <f t="shared" si="106"/>
        <v>13.193173</v>
      </c>
      <c r="L83" s="4">
        <f t="shared" si="106"/>
        <v>13.348814000000001</v>
      </c>
      <c r="M83" s="4">
        <f t="shared" si="106"/>
        <v>13.321289</v>
      </c>
      <c r="N83" s="4">
        <f t="shared" si="106"/>
        <v>13.279311999999999</v>
      </c>
      <c r="O83" s="4">
        <f t="shared" si="106"/>
        <v>13.144327000000001</v>
      </c>
      <c r="P83" s="4">
        <f t="shared" si="106"/>
        <v>13.016207</v>
      </c>
      <c r="Q83" s="4">
        <f t="shared" si="106"/>
        <v>13.009095</v>
      </c>
      <c r="R83" s="4">
        <f t="shared" si="106"/>
        <v>12.840246</v>
      </c>
      <c r="S83" s="4">
        <f t="shared" si="106"/>
        <v>12.759727</v>
      </c>
      <c r="T83" s="4">
        <f t="shared" si="106"/>
        <v>12.67831</v>
      </c>
      <c r="U83" s="4">
        <f t="shared" si="106"/>
        <v>12.545458</v>
      </c>
      <c r="V83" s="4">
        <f t="shared" si="106"/>
        <v>12.455380999999999</v>
      </c>
      <c r="W83" s="4">
        <f t="shared" si="106"/>
        <v>12.459657999999999</v>
      </c>
      <c r="X83" s="4">
        <f t="shared" si="106"/>
        <v>12.500586999999999</v>
      </c>
      <c r="Y83" s="4">
        <f t="shared" si="106"/>
        <v>12.419264</v>
      </c>
      <c r="Z83" s="4">
        <f t="shared" si="106"/>
        <v>12.381392</v>
      </c>
      <c r="AA83" s="4">
        <f t="shared" si="106"/>
        <v>12.382156</v>
      </c>
      <c r="AB83" s="4">
        <f t="shared" si="106"/>
        <v>12.307539</v>
      </c>
      <c r="AC83" s="4">
        <f t="shared" si="106"/>
        <v>12.451010999999999</v>
      </c>
      <c r="AD83" s="4">
        <f t="shared" si="106"/>
        <v>12.532495000000001</v>
      </c>
      <c r="AE83" s="4">
        <f t="shared" si="106"/>
        <v>12.548349</v>
      </c>
      <c r="AF83" s="4">
        <f t="shared" si="106"/>
        <v>12.492279</v>
      </c>
      <c r="AG83" s="4">
        <f t="shared" si="106"/>
        <v>12.350566000000001</v>
      </c>
      <c r="AH83" s="4">
        <f t="shared" si="106"/>
        <v>12.663138</v>
      </c>
      <c r="AI83" s="4"/>
      <c r="AJ83" s="4"/>
    </row>
    <row r="84" spans="1:36" x14ac:dyDescent="0.25">
      <c r="A84" t="s">
        <v>283</v>
      </c>
      <c r="B84" t="s">
        <v>282</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284</v>
      </c>
      <c r="B85" t="s">
        <v>659</v>
      </c>
      <c r="C85" s="11"/>
      <c r="D85" s="11">
        <f t="shared" si="106"/>
        <v>0.57502582615816089</v>
      </c>
      <c r="E85" s="11">
        <f t="shared" si="106"/>
        <v>0.53645091974861669</v>
      </c>
      <c r="F85" s="11">
        <f t="shared" si="106"/>
        <v>0.53053546478229141</v>
      </c>
      <c r="G85" s="11">
        <f t="shared" si="106"/>
        <v>0.53910085866684831</v>
      </c>
      <c r="H85" s="11">
        <f t="shared" si="106"/>
        <v>0.55859346498511286</v>
      </c>
      <c r="I85" s="11">
        <f t="shared" si="106"/>
        <v>0.58348203121892528</v>
      </c>
      <c r="J85" s="11">
        <f t="shared" si="106"/>
        <v>0.59694904941960958</v>
      </c>
      <c r="K85" s="11">
        <f t="shared" si="106"/>
        <v>0.59540803274340615</v>
      </c>
      <c r="L85" s="11">
        <f t="shared" si="106"/>
        <v>0.60441782435211733</v>
      </c>
      <c r="M85" s="11">
        <f t="shared" si="106"/>
        <v>0.60717817316110634</v>
      </c>
      <c r="N85" s="11">
        <f t="shared" si="106"/>
        <v>0.60761760961511224</v>
      </c>
      <c r="O85" s="11">
        <f t="shared" si="106"/>
        <v>0.59940990403905203</v>
      </c>
      <c r="P85" s="11">
        <f t="shared" si="106"/>
        <v>0.59449632159980137</v>
      </c>
      <c r="Q85" s="11">
        <f t="shared" si="106"/>
        <v>0.59706245882526665</v>
      </c>
      <c r="R85" s="11">
        <f t="shared" si="106"/>
        <v>0.58597470909793403</v>
      </c>
      <c r="S85" s="11">
        <f t="shared" si="106"/>
        <v>0.58244724537434733</v>
      </c>
      <c r="T85" s="11">
        <f t="shared" si="106"/>
        <v>0.57093060926498362</v>
      </c>
      <c r="U85" s="11">
        <f t="shared" si="106"/>
        <v>0.56610400313812537</v>
      </c>
      <c r="V85" s="11">
        <f t="shared" si="106"/>
        <v>0.56047199976056439</v>
      </c>
      <c r="W85" s="11">
        <f t="shared" si="106"/>
        <v>0.55599815325002477</v>
      </c>
      <c r="X85" s="11">
        <f t="shared" si="106"/>
        <v>0.56409166592811466</v>
      </c>
      <c r="Y85" s="11">
        <f t="shared" si="106"/>
        <v>0.56484445474945633</v>
      </c>
      <c r="Z85" s="11">
        <f t="shared" si="106"/>
        <v>0.56861496899240727</v>
      </c>
      <c r="AA85" s="11">
        <f t="shared" si="106"/>
        <v>0.57896145329274407</v>
      </c>
      <c r="AB85" s="11">
        <f t="shared" si="106"/>
        <v>0.56995130749487655</v>
      </c>
      <c r="AC85" s="11">
        <f t="shared" si="106"/>
        <v>0.58729256866229351</v>
      </c>
      <c r="AD85" s="11">
        <f t="shared" si="106"/>
        <v>0.59764453884280166</v>
      </c>
      <c r="AE85" s="11">
        <f t="shared" si="106"/>
        <v>0.60028302647849296</v>
      </c>
      <c r="AF85" s="11">
        <f t="shared" si="106"/>
        <v>0.5955699993456246</v>
      </c>
      <c r="AG85" s="11">
        <f t="shared" si="106"/>
        <v>0.58623281135409566</v>
      </c>
      <c r="AH85" s="11">
        <f t="shared" si="106"/>
        <v>0.60633063867511716</v>
      </c>
      <c r="AI85" s="11"/>
      <c r="AJ85" s="11"/>
    </row>
    <row r="86" spans="1:36" x14ac:dyDescent="0.25">
      <c r="A86" t="s">
        <v>287</v>
      </c>
      <c r="D86">
        <f t="shared" ref="D86:AH86" si="108">(D81*D82)/(D83*10^6*D84*365)*D85</f>
        <v>1.4093600635272896E-8</v>
      </c>
      <c r="E86">
        <f t="shared" si="108"/>
        <v>1.3086197591722575E-8</v>
      </c>
      <c r="F86">
        <f t="shared" si="108"/>
        <v>1.2354229553867172E-8</v>
      </c>
      <c r="G86">
        <f t="shared" si="108"/>
        <v>1.2291233807929791E-8</v>
      </c>
      <c r="H86">
        <f t="shared" si="108"/>
        <v>1.2539686760972781E-8</v>
      </c>
      <c r="I86">
        <f t="shared" si="108"/>
        <v>1.2882745406713805E-8</v>
      </c>
      <c r="J86">
        <f t="shared" si="108"/>
        <v>1.3123787823984842E-8</v>
      </c>
      <c r="K86">
        <f t="shared" si="108"/>
        <v>1.3131894971606251E-8</v>
      </c>
      <c r="L86">
        <f t="shared" si="108"/>
        <v>1.3169704703714613E-8</v>
      </c>
      <c r="M86">
        <f t="shared" si="108"/>
        <v>1.3184269178811954E-8</v>
      </c>
      <c r="N86">
        <f t="shared" si="108"/>
        <v>1.3186639090425255E-8</v>
      </c>
      <c r="O86">
        <f t="shared" si="108"/>
        <v>1.3009495679453524E-8</v>
      </c>
      <c r="P86">
        <f t="shared" si="108"/>
        <v>1.2886705567357316E-8</v>
      </c>
      <c r="Q86">
        <f t="shared" si="108"/>
        <v>1.2907748016953637E-8</v>
      </c>
      <c r="R86">
        <f t="shared" si="108"/>
        <v>1.2753619953501191E-8</v>
      </c>
      <c r="S86">
        <f t="shared" si="108"/>
        <v>1.2724660297320121E-8</v>
      </c>
      <c r="T86">
        <f t="shared" si="108"/>
        <v>1.2521498593481036E-8</v>
      </c>
      <c r="U86">
        <f t="shared" si="108"/>
        <v>1.2444905919331416E-8</v>
      </c>
      <c r="V86">
        <f t="shared" si="108"/>
        <v>1.2312541570256283E-8</v>
      </c>
      <c r="W86">
        <f t="shared" si="108"/>
        <v>1.215837107130269E-8</v>
      </c>
      <c r="X86">
        <f t="shared" si="108"/>
        <v>1.2265069848231358E-8</v>
      </c>
      <c r="Y86">
        <f t="shared" si="108"/>
        <v>1.2282931617902456E-8</v>
      </c>
      <c r="Z86">
        <f t="shared" si="108"/>
        <v>1.2325876613028117E-8</v>
      </c>
      <c r="AA86">
        <f t="shared" si="108"/>
        <v>1.2473727202262295E-8</v>
      </c>
      <c r="AB86">
        <f t="shared" si="108"/>
        <v>1.2252771105092733E-8</v>
      </c>
      <c r="AC86">
        <f t="shared" si="108"/>
        <v>1.2520009554679479E-8</v>
      </c>
      <c r="AD86">
        <f t="shared" si="108"/>
        <v>1.2664789280646007E-8</v>
      </c>
      <c r="AE86">
        <f t="shared" si="108"/>
        <v>1.266282920209295E-8</v>
      </c>
      <c r="AF86">
        <f t="shared" si="108"/>
        <v>1.2545443730931893E-8</v>
      </c>
      <c r="AG86">
        <f t="shared" si="108"/>
        <v>1.2362788340088986E-8</v>
      </c>
      <c r="AH86">
        <f t="shared" si="108"/>
        <v>1.2617871981168368E-8</v>
      </c>
    </row>
    <row r="88" spans="1:36" x14ac:dyDescent="0.25">
      <c r="A88" s="15" t="s">
        <v>31</v>
      </c>
    </row>
    <row r="89" spans="1:36" x14ac:dyDescent="0.25">
      <c r="A89" t="s">
        <v>288</v>
      </c>
      <c r="B89" t="s">
        <v>300</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289</v>
      </c>
      <c r="B90" t="s">
        <v>658</v>
      </c>
      <c r="C90" s="11"/>
      <c r="D90" s="11">
        <f t="shared" ref="D90:AH93" si="128">D82</f>
        <v>0.36426803512570982</v>
      </c>
      <c r="E90" s="11">
        <f t="shared" si="128"/>
        <v>0.35184656502224881</v>
      </c>
      <c r="F90" s="11">
        <f t="shared" si="128"/>
        <v>0.35874449979508688</v>
      </c>
      <c r="G90" s="11">
        <f t="shared" si="128"/>
        <v>0.36264756679397114</v>
      </c>
      <c r="H90" s="11">
        <f t="shared" si="128"/>
        <v>0.36677593106969392</v>
      </c>
      <c r="I90" s="11">
        <f t="shared" si="128"/>
        <v>0.37340845316918103</v>
      </c>
      <c r="J90" s="11">
        <f t="shared" si="128"/>
        <v>0.37709906704404988</v>
      </c>
      <c r="K90" s="11">
        <f t="shared" si="128"/>
        <v>0.37703631828425205</v>
      </c>
      <c r="L90" s="11">
        <f t="shared" si="128"/>
        <v>0.37687963717433093</v>
      </c>
      <c r="M90" s="11">
        <f t="shared" si="128"/>
        <v>0.37480672780187668</v>
      </c>
      <c r="N90" s="11">
        <f t="shared" si="128"/>
        <v>0.37342256739118207</v>
      </c>
      <c r="O90" s="11">
        <f t="shared" si="128"/>
        <v>0.36965460345237061</v>
      </c>
      <c r="P90" s="11">
        <f t="shared" si="128"/>
        <v>0.36559344333044258</v>
      </c>
      <c r="Q90" s="11">
        <f t="shared" si="128"/>
        <v>0.36441732522002218</v>
      </c>
      <c r="R90" s="11">
        <f t="shared" si="128"/>
        <v>0.36211720608792886</v>
      </c>
      <c r="S90" s="11">
        <f t="shared" si="128"/>
        <v>0.36120370924006073</v>
      </c>
      <c r="T90" s="11">
        <f t="shared" si="128"/>
        <v>0.36029278535935139</v>
      </c>
      <c r="U90" s="11">
        <f t="shared" si="128"/>
        <v>0.35735768837834847</v>
      </c>
      <c r="V90" s="11">
        <f t="shared" si="128"/>
        <v>0.35454553730981686</v>
      </c>
      <c r="W90" s="11">
        <f t="shared" si="128"/>
        <v>0.35304444625560533</v>
      </c>
      <c r="X90" s="11">
        <f t="shared" si="128"/>
        <v>0.35218590182097714</v>
      </c>
      <c r="Y90" s="11">
        <f t="shared" si="128"/>
        <v>0.3499373036368299</v>
      </c>
      <c r="Z90" s="11">
        <f t="shared" si="128"/>
        <v>0.34776848127815185</v>
      </c>
      <c r="AA90" s="11">
        <f t="shared" si="128"/>
        <v>0.34567190330909486</v>
      </c>
      <c r="AB90" s="11">
        <f t="shared" si="128"/>
        <v>0.34283804061360884</v>
      </c>
      <c r="AC90" s="11">
        <f t="shared" si="128"/>
        <v>0.3439346957006722</v>
      </c>
      <c r="AD90" s="11">
        <f t="shared" si="128"/>
        <v>0.34412305556956357</v>
      </c>
      <c r="AE90" s="11">
        <f t="shared" si="128"/>
        <v>0.34299081653035357</v>
      </c>
      <c r="AF90" s="11">
        <f t="shared" si="128"/>
        <v>0.34096995053398638</v>
      </c>
      <c r="AG90" s="11">
        <f t="shared" si="128"/>
        <v>0.33748493416994968</v>
      </c>
      <c r="AH90" s="11">
        <f t="shared" si="128"/>
        <v>0.34145946836073843</v>
      </c>
      <c r="AI90" s="11"/>
      <c r="AJ90" s="11"/>
    </row>
    <row r="91" spans="1:36" x14ac:dyDescent="0.25">
      <c r="A91" t="s">
        <v>281</v>
      </c>
      <c r="B91" t="s">
        <v>659</v>
      </c>
      <c r="C91" s="4"/>
      <c r="D91" s="4">
        <f t="shared" ref="C91:R92" si="129">D83</f>
        <v>11.470048</v>
      </c>
      <c r="E91" s="4">
        <f t="shared" si="129"/>
        <v>11.13137</v>
      </c>
      <c r="F91" s="4">
        <f t="shared" si="129"/>
        <v>11.889478</v>
      </c>
      <c r="G91" s="4">
        <f t="shared" si="129"/>
        <v>12.275468999999999</v>
      </c>
      <c r="H91" s="4">
        <f t="shared" si="129"/>
        <v>12.609235999999999</v>
      </c>
      <c r="I91" s="4">
        <f t="shared" si="129"/>
        <v>13.052148000000001</v>
      </c>
      <c r="J91" s="4">
        <f t="shared" si="129"/>
        <v>13.237693</v>
      </c>
      <c r="K91" s="4">
        <f t="shared" si="129"/>
        <v>13.193173</v>
      </c>
      <c r="L91" s="4">
        <f t="shared" si="129"/>
        <v>13.348814000000001</v>
      </c>
      <c r="M91" s="4">
        <f t="shared" si="129"/>
        <v>13.321289</v>
      </c>
      <c r="N91" s="4">
        <f t="shared" si="129"/>
        <v>13.279311999999999</v>
      </c>
      <c r="O91" s="4">
        <f t="shared" si="129"/>
        <v>13.144327000000001</v>
      </c>
      <c r="P91" s="4">
        <f t="shared" si="129"/>
        <v>13.016207</v>
      </c>
      <c r="Q91" s="4">
        <f t="shared" si="129"/>
        <v>13.009095</v>
      </c>
      <c r="R91" s="4">
        <f t="shared" si="129"/>
        <v>12.840246</v>
      </c>
      <c r="S91" s="4">
        <f t="shared" si="128"/>
        <v>12.759727</v>
      </c>
      <c r="T91" s="4">
        <f t="shared" si="128"/>
        <v>12.67831</v>
      </c>
      <c r="U91" s="4">
        <f t="shared" si="128"/>
        <v>12.545458</v>
      </c>
      <c r="V91" s="4">
        <f t="shared" si="128"/>
        <v>12.455380999999999</v>
      </c>
      <c r="W91" s="4">
        <f t="shared" si="128"/>
        <v>12.459657999999999</v>
      </c>
      <c r="X91" s="4">
        <f t="shared" si="128"/>
        <v>12.500586999999999</v>
      </c>
      <c r="Y91" s="4">
        <f t="shared" si="128"/>
        <v>12.419264</v>
      </c>
      <c r="Z91" s="4">
        <f t="shared" si="128"/>
        <v>12.381392</v>
      </c>
      <c r="AA91" s="4">
        <f t="shared" si="128"/>
        <v>12.382156</v>
      </c>
      <c r="AB91" s="4">
        <f t="shared" si="128"/>
        <v>12.307539</v>
      </c>
      <c r="AC91" s="4">
        <f t="shared" si="128"/>
        <v>12.451010999999999</v>
      </c>
      <c r="AD91" s="4">
        <f t="shared" si="128"/>
        <v>12.532495000000001</v>
      </c>
      <c r="AE91" s="4">
        <f t="shared" si="128"/>
        <v>12.548349</v>
      </c>
      <c r="AF91" s="4">
        <f t="shared" si="128"/>
        <v>12.492279</v>
      </c>
      <c r="AG91" s="4">
        <f t="shared" si="128"/>
        <v>12.350566000000001</v>
      </c>
      <c r="AH91" s="4">
        <f t="shared" si="128"/>
        <v>12.663138</v>
      </c>
      <c r="AI91" s="4"/>
      <c r="AJ91" s="4"/>
    </row>
    <row r="92" spans="1:36" x14ac:dyDescent="0.25">
      <c r="A92" t="s">
        <v>283</v>
      </c>
      <c r="B92" t="s">
        <v>282</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284</v>
      </c>
      <c r="B93" t="s">
        <v>659</v>
      </c>
      <c r="C93" s="11"/>
      <c r="D93" s="11">
        <f t="shared" si="128"/>
        <v>0.57502582615816089</v>
      </c>
      <c r="E93" s="11">
        <f t="shared" si="128"/>
        <v>0.53645091974861669</v>
      </c>
      <c r="F93" s="11">
        <f t="shared" si="128"/>
        <v>0.53053546478229141</v>
      </c>
      <c r="G93" s="11">
        <f t="shared" si="128"/>
        <v>0.53910085866684831</v>
      </c>
      <c r="H93" s="11">
        <f t="shared" si="128"/>
        <v>0.55859346498511286</v>
      </c>
      <c r="I93" s="11">
        <f t="shared" si="128"/>
        <v>0.58348203121892528</v>
      </c>
      <c r="J93" s="11">
        <f t="shared" si="128"/>
        <v>0.59694904941960958</v>
      </c>
      <c r="K93" s="11">
        <f t="shared" si="128"/>
        <v>0.59540803274340615</v>
      </c>
      <c r="L93" s="11">
        <f t="shared" si="128"/>
        <v>0.60441782435211733</v>
      </c>
      <c r="M93" s="11">
        <f t="shared" si="128"/>
        <v>0.60717817316110634</v>
      </c>
      <c r="N93" s="11">
        <f t="shared" si="128"/>
        <v>0.60761760961511224</v>
      </c>
      <c r="O93" s="11">
        <f t="shared" si="128"/>
        <v>0.59940990403905203</v>
      </c>
      <c r="P93" s="11">
        <f t="shared" si="128"/>
        <v>0.59449632159980137</v>
      </c>
      <c r="Q93" s="11">
        <f t="shared" si="128"/>
        <v>0.59706245882526665</v>
      </c>
      <c r="R93" s="11">
        <f t="shared" si="128"/>
        <v>0.58597470909793403</v>
      </c>
      <c r="S93" s="11">
        <f t="shared" si="128"/>
        <v>0.58244724537434733</v>
      </c>
      <c r="T93" s="11">
        <f t="shared" si="128"/>
        <v>0.57093060926498362</v>
      </c>
      <c r="U93" s="11">
        <f t="shared" si="128"/>
        <v>0.56610400313812537</v>
      </c>
      <c r="V93" s="11">
        <f t="shared" si="128"/>
        <v>0.56047199976056439</v>
      </c>
      <c r="W93" s="11">
        <f t="shared" si="128"/>
        <v>0.55599815325002477</v>
      </c>
      <c r="X93" s="11">
        <f t="shared" si="128"/>
        <v>0.56409166592811466</v>
      </c>
      <c r="Y93" s="11">
        <f t="shared" si="128"/>
        <v>0.56484445474945633</v>
      </c>
      <c r="Z93" s="11">
        <f t="shared" si="128"/>
        <v>0.56861496899240727</v>
      </c>
      <c r="AA93" s="11">
        <f t="shared" si="128"/>
        <v>0.57896145329274407</v>
      </c>
      <c r="AB93" s="11">
        <f t="shared" si="128"/>
        <v>0.56995130749487655</v>
      </c>
      <c r="AC93" s="11">
        <f t="shared" si="128"/>
        <v>0.58729256866229351</v>
      </c>
      <c r="AD93" s="11">
        <f t="shared" si="128"/>
        <v>0.59764453884280166</v>
      </c>
      <c r="AE93" s="11">
        <f t="shared" si="128"/>
        <v>0.60028302647849296</v>
      </c>
      <c r="AF93" s="11">
        <f t="shared" si="128"/>
        <v>0.5955699993456246</v>
      </c>
      <c r="AG93" s="11">
        <f t="shared" si="128"/>
        <v>0.58623281135409566</v>
      </c>
      <c r="AH93" s="11">
        <f t="shared" si="128"/>
        <v>0.60633063867511716</v>
      </c>
      <c r="AI93" s="11"/>
      <c r="AJ93" s="11"/>
    </row>
    <row r="94" spans="1:36" x14ac:dyDescent="0.25">
      <c r="A94" t="s">
        <v>287</v>
      </c>
      <c r="D94">
        <f t="shared" ref="D94:AH94" si="130">(D89*D90)/(D91*10^6*D92*365)*D93</f>
        <v>1.217965486998892E-9</v>
      </c>
      <c r="E94">
        <f t="shared" si="130"/>
        <v>1.1309059647167658E-9</v>
      </c>
      <c r="F94">
        <f t="shared" si="130"/>
        <v>1.0676494676181506E-9</v>
      </c>
      <c r="G94">
        <f t="shared" si="130"/>
        <v>1.062205390808747E-9</v>
      </c>
      <c r="H94">
        <f t="shared" si="130"/>
        <v>1.0836766336643142E-9</v>
      </c>
      <c r="I94">
        <f t="shared" si="130"/>
        <v>1.113323677123415E-9</v>
      </c>
      <c r="J94">
        <f t="shared" si="130"/>
        <v>1.1341545033073318E-9</v>
      </c>
      <c r="K94">
        <f t="shared" si="130"/>
        <v>1.1348551210030094E-9</v>
      </c>
      <c r="L94">
        <f t="shared" si="130"/>
        <v>1.1381226287160775E-9</v>
      </c>
      <c r="M94">
        <f t="shared" si="130"/>
        <v>1.139381287057823E-9</v>
      </c>
      <c r="N94">
        <f t="shared" si="130"/>
        <v>1.1395860942342813E-9</v>
      </c>
      <c r="O94">
        <f t="shared" si="130"/>
        <v>1.1242774043972181E-9</v>
      </c>
      <c r="P94">
        <f t="shared" si="130"/>
        <v>1.11366591322841E-9</v>
      </c>
      <c r="Q94">
        <f t="shared" si="130"/>
        <v>1.1154843965268573E-9</v>
      </c>
      <c r="R94">
        <f t="shared" si="130"/>
        <v>1.1021646873396087E-9</v>
      </c>
      <c r="S94">
        <f t="shared" si="130"/>
        <v>1.0996620010029732E-9</v>
      </c>
      <c r="T94">
        <f t="shared" si="130"/>
        <v>1.0821048167205833E-9</v>
      </c>
      <c r="U94">
        <f t="shared" si="130"/>
        <v>1.0754856967323444E-9</v>
      </c>
      <c r="V94">
        <f t="shared" si="130"/>
        <v>1.0640468023678267E-9</v>
      </c>
      <c r="W94">
        <f t="shared" si="130"/>
        <v>1.0507234259150474E-9</v>
      </c>
      <c r="X94">
        <f t="shared" si="130"/>
        <v>1.0599443078718456E-9</v>
      </c>
      <c r="Y94">
        <f t="shared" si="130"/>
        <v>1.0614879175965083E-9</v>
      </c>
      <c r="Z94">
        <f t="shared" si="130"/>
        <v>1.0651992134715654E-9</v>
      </c>
      <c r="AA94">
        <f t="shared" si="130"/>
        <v>1.0779764248868648E-9</v>
      </c>
      <c r="AB94">
        <f t="shared" si="130"/>
        <v>1.0588814535265324E-9</v>
      </c>
      <c r="AC94">
        <f t="shared" si="130"/>
        <v>1.0819761343550167E-9</v>
      </c>
      <c r="AD94">
        <f t="shared" si="130"/>
        <v>1.0944879625249635E-9</v>
      </c>
      <c r="AE94">
        <f t="shared" si="130"/>
        <v>1.0943185730203783E-9</v>
      </c>
      <c r="AF94">
        <f t="shared" si="130"/>
        <v>1.0841741495867065E-9</v>
      </c>
      <c r="AG94">
        <f t="shared" si="130"/>
        <v>1.0683891158101593E-9</v>
      </c>
      <c r="AH94">
        <f t="shared" si="130"/>
        <v>1.0904333810886242E-9</v>
      </c>
    </row>
    <row r="96" spans="1:36" x14ac:dyDescent="0.25">
      <c r="A96" s="15" t="s">
        <v>38</v>
      </c>
    </row>
    <row r="97" spans="1:36" x14ac:dyDescent="0.25">
      <c r="A97" t="s">
        <v>288</v>
      </c>
      <c r="B97" t="s">
        <v>300</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289</v>
      </c>
      <c r="B98" t="s">
        <v>658</v>
      </c>
      <c r="C98" s="11"/>
      <c r="D98" s="11">
        <f t="shared" ref="D98:AH101" si="150">D90</f>
        <v>0.36426803512570982</v>
      </c>
      <c r="E98" s="11">
        <f>E90</f>
        <v>0.35184656502224881</v>
      </c>
      <c r="F98" s="11">
        <f t="shared" si="150"/>
        <v>0.35874449979508688</v>
      </c>
      <c r="G98" s="11">
        <f t="shared" si="150"/>
        <v>0.36264756679397114</v>
      </c>
      <c r="H98" s="11">
        <f t="shared" si="150"/>
        <v>0.36677593106969392</v>
      </c>
      <c r="I98" s="11">
        <f t="shared" si="150"/>
        <v>0.37340845316918103</v>
      </c>
      <c r="J98" s="11">
        <f t="shared" si="150"/>
        <v>0.37709906704404988</v>
      </c>
      <c r="K98" s="11">
        <f t="shared" si="150"/>
        <v>0.37703631828425205</v>
      </c>
      <c r="L98" s="11">
        <f t="shared" si="150"/>
        <v>0.37687963717433093</v>
      </c>
      <c r="M98" s="11">
        <f t="shared" si="150"/>
        <v>0.37480672780187668</v>
      </c>
      <c r="N98" s="11">
        <f t="shared" si="150"/>
        <v>0.37342256739118207</v>
      </c>
      <c r="O98" s="11">
        <f t="shared" si="150"/>
        <v>0.36965460345237061</v>
      </c>
      <c r="P98" s="11">
        <f t="shared" si="150"/>
        <v>0.36559344333044258</v>
      </c>
      <c r="Q98" s="11">
        <f t="shared" si="150"/>
        <v>0.36441732522002218</v>
      </c>
      <c r="R98" s="11">
        <f t="shared" si="150"/>
        <v>0.36211720608792886</v>
      </c>
      <c r="S98" s="11">
        <f t="shared" si="150"/>
        <v>0.36120370924006073</v>
      </c>
      <c r="T98" s="11">
        <f t="shared" si="150"/>
        <v>0.36029278535935139</v>
      </c>
      <c r="U98" s="11">
        <f t="shared" si="150"/>
        <v>0.35735768837834847</v>
      </c>
      <c r="V98" s="11">
        <f t="shared" si="150"/>
        <v>0.35454553730981686</v>
      </c>
      <c r="W98" s="11">
        <f t="shared" si="150"/>
        <v>0.35304444625560533</v>
      </c>
      <c r="X98" s="11">
        <f t="shared" si="150"/>
        <v>0.35218590182097714</v>
      </c>
      <c r="Y98" s="11">
        <f t="shared" si="150"/>
        <v>0.3499373036368299</v>
      </c>
      <c r="Z98" s="11">
        <f t="shared" si="150"/>
        <v>0.34776848127815185</v>
      </c>
      <c r="AA98" s="11">
        <f t="shared" si="150"/>
        <v>0.34567190330909486</v>
      </c>
      <c r="AB98" s="11">
        <f t="shared" si="150"/>
        <v>0.34283804061360884</v>
      </c>
      <c r="AC98" s="11">
        <f t="shared" si="150"/>
        <v>0.3439346957006722</v>
      </c>
      <c r="AD98" s="11">
        <f t="shared" si="150"/>
        <v>0.34412305556956357</v>
      </c>
      <c r="AE98" s="11">
        <f t="shared" si="150"/>
        <v>0.34299081653035357</v>
      </c>
      <c r="AF98" s="11">
        <f t="shared" si="150"/>
        <v>0.34096995053398638</v>
      </c>
      <c r="AG98" s="11">
        <f t="shared" si="150"/>
        <v>0.33748493416994968</v>
      </c>
      <c r="AH98" s="11">
        <f t="shared" si="150"/>
        <v>0.34145946836073843</v>
      </c>
      <c r="AI98" s="11"/>
      <c r="AJ98" s="11"/>
    </row>
    <row r="99" spans="1:36" x14ac:dyDescent="0.25">
      <c r="A99" t="s">
        <v>281</v>
      </c>
      <c r="B99" t="s">
        <v>659</v>
      </c>
      <c r="C99" s="4"/>
      <c r="D99" s="4">
        <f t="shared" ref="C99:R100" si="151">D91</f>
        <v>11.470048</v>
      </c>
      <c r="E99" s="4">
        <f t="shared" si="151"/>
        <v>11.13137</v>
      </c>
      <c r="F99" s="4">
        <f t="shared" si="151"/>
        <v>11.889478</v>
      </c>
      <c r="G99" s="4">
        <f t="shared" si="151"/>
        <v>12.275468999999999</v>
      </c>
      <c r="H99" s="4">
        <f t="shared" si="151"/>
        <v>12.609235999999999</v>
      </c>
      <c r="I99" s="4">
        <f t="shared" si="151"/>
        <v>13.052148000000001</v>
      </c>
      <c r="J99" s="4">
        <f t="shared" si="151"/>
        <v>13.237693</v>
      </c>
      <c r="K99" s="4">
        <f t="shared" si="151"/>
        <v>13.193173</v>
      </c>
      <c r="L99" s="4">
        <f t="shared" si="151"/>
        <v>13.348814000000001</v>
      </c>
      <c r="M99" s="4">
        <f t="shared" si="151"/>
        <v>13.321289</v>
      </c>
      <c r="N99" s="4">
        <f t="shared" si="151"/>
        <v>13.279311999999999</v>
      </c>
      <c r="O99" s="4">
        <f t="shared" si="151"/>
        <v>13.144327000000001</v>
      </c>
      <c r="P99" s="4">
        <f t="shared" si="151"/>
        <v>13.016207</v>
      </c>
      <c r="Q99" s="4">
        <f t="shared" si="151"/>
        <v>13.009095</v>
      </c>
      <c r="R99" s="4">
        <f t="shared" si="151"/>
        <v>12.840246</v>
      </c>
      <c r="S99" s="4">
        <f t="shared" si="150"/>
        <v>12.759727</v>
      </c>
      <c r="T99" s="4">
        <f t="shared" si="150"/>
        <v>12.67831</v>
      </c>
      <c r="U99" s="4">
        <f t="shared" si="150"/>
        <v>12.545458</v>
      </c>
      <c r="V99" s="4">
        <f t="shared" si="150"/>
        <v>12.455380999999999</v>
      </c>
      <c r="W99" s="4">
        <f t="shared" si="150"/>
        <v>12.459657999999999</v>
      </c>
      <c r="X99" s="4">
        <f t="shared" si="150"/>
        <v>12.500586999999999</v>
      </c>
      <c r="Y99" s="4">
        <f t="shared" si="150"/>
        <v>12.419264</v>
      </c>
      <c r="Z99" s="4">
        <f t="shared" si="150"/>
        <v>12.381392</v>
      </c>
      <c r="AA99" s="4">
        <f t="shared" si="150"/>
        <v>12.382156</v>
      </c>
      <c r="AB99" s="4">
        <f t="shared" si="150"/>
        <v>12.307539</v>
      </c>
      <c r="AC99" s="4">
        <f t="shared" si="150"/>
        <v>12.451010999999999</v>
      </c>
      <c r="AD99" s="4">
        <f t="shared" si="150"/>
        <v>12.532495000000001</v>
      </c>
      <c r="AE99" s="4">
        <f t="shared" si="150"/>
        <v>12.548349</v>
      </c>
      <c r="AF99" s="4">
        <f t="shared" si="150"/>
        <v>12.492279</v>
      </c>
      <c r="AG99" s="4">
        <f t="shared" si="150"/>
        <v>12.350566000000001</v>
      </c>
      <c r="AH99" s="4">
        <f t="shared" si="150"/>
        <v>12.663138</v>
      </c>
      <c r="AI99" s="4"/>
      <c r="AJ99" s="4"/>
    </row>
    <row r="100" spans="1:36" x14ac:dyDescent="0.25">
      <c r="A100" t="s">
        <v>283</v>
      </c>
      <c r="B100" t="s">
        <v>282</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284</v>
      </c>
      <c r="B101" t="s">
        <v>659</v>
      </c>
      <c r="C101" s="11"/>
      <c r="D101" s="11">
        <f t="shared" si="150"/>
        <v>0.57502582615816089</v>
      </c>
      <c r="E101" s="11">
        <f t="shared" si="150"/>
        <v>0.53645091974861669</v>
      </c>
      <c r="F101" s="11">
        <f t="shared" si="150"/>
        <v>0.53053546478229141</v>
      </c>
      <c r="G101" s="11">
        <f t="shared" si="150"/>
        <v>0.53910085866684831</v>
      </c>
      <c r="H101" s="11">
        <f t="shared" si="150"/>
        <v>0.55859346498511286</v>
      </c>
      <c r="I101" s="11">
        <f t="shared" si="150"/>
        <v>0.58348203121892528</v>
      </c>
      <c r="J101" s="11">
        <f t="shared" si="150"/>
        <v>0.59694904941960958</v>
      </c>
      <c r="K101" s="11">
        <f t="shared" si="150"/>
        <v>0.59540803274340615</v>
      </c>
      <c r="L101" s="11">
        <f t="shared" si="150"/>
        <v>0.60441782435211733</v>
      </c>
      <c r="M101" s="11">
        <f t="shared" si="150"/>
        <v>0.60717817316110634</v>
      </c>
      <c r="N101" s="11">
        <f t="shared" si="150"/>
        <v>0.60761760961511224</v>
      </c>
      <c r="O101" s="11">
        <f t="shared" si="150"/>
        <v>0.59940990403905203</v>
      </c>
      <c r="P101" s="11">
        <f t="shared" si="150"/>
        <v>0.59449632159980137</v>
      </c>
      <c r="Q101" s="11">
        <f t="shared" si="150"/>
        <v>0.59706245882526665</v>
      </c>
      <c r="R101" s="11">
        <f t="shared" si="150"/>
        <v>0.58597470909793403</v>
      </c>
      <c r="S101" s="11">
        <f t="shared" si="150"/>
        <v>0.58244724537434733</v>
      </c>
      <c r="T101" s="11">
        <f t="shared" si="150"/>
        <v>0.57093060926498362</v>
      </c>
      <c r="U101" s="11">
        <f t="shared" si="150"/>
        <v>0.56610400313812537</v>
      </c>
      <c r="V101" s="11">
        <f t="shared" si="150"/>
        <v>0.56047199976056439</v>
      </c>
      <c r="W101" s="11">
        <f t="shared" si="150"/>
        <v>0.55599815325002477</v>
      </c>
      <c r="X101" s="11">
        <f t="shared" si="150"/>
        <v>0.56409166592811466</v>
      </c>
      <c r="Y101" s="11">
        <f t="shared" si="150"/>
        <v>0.56484445474945633</v>
      </c>
      <c r="Z101" s="11">
        <f t="shared" si="150"/>
        <v>0.56861496899240727</v>
      </c>
      <c r="AA101" s="11">
        <f t="shared" si="150"/>
        <v>0.57896145329274407</v>
      </c>
      <c r="AB101" s="11">
        <f t="shared" si="150"/>
        <v>0.56995130749487655</v>
      </c>
      <c r="AC101" s="11">
        <f t="shared" si="150"/>
        <v>0.58729256866229351</v>
      </c>
      <c r="AD101" s="11">
        <f t="shared" si="150"/>
        <v>0.59764453884280166</v>
      </c>
      <c r="AE101" s="11">
        <f t="shared" si="150"/>
        <v>0.60028302647849296</v>
      </c>
      <c r="AF101" s="11">
        <f t="shared" si="150"/>
        <v>0.5955699993456246</v>
      </c>
      <c r="AG101" s="11">
        <f t="shared" si="150"/>
        <v>0.58623281135409566</v>
      </c>
      <c r="AH101" s="11">
        <f t="shared" si="150"/>
        <v>0.60633063867511716</v>
      </c>
      <c r="AI101" s="11"/>
      <c r="AJ101" s="11"/>
    </row>
    <row r="102" spans="1:36" x14ac:dyDescent="0.25">
      <c r="A102" t="s">
        <v>287</v>
      </c>
      <c r="D102">
        <f t="shared" ref="D102:AH102" si="152">(D97*D98)/(D99*10^6*D100*365)*D101</f>
        <v>1.0439704174276216E-8</v>
      </c>
      <c r="E102">
        <f t="shared" si="152"/>
        <v>9.6934796975722764E-9</v>
      </c>
      <c r="F102">
        <f t="shared" si="152"/>
        <v>9.1512811510127187E-9</v>
      </c>
      <c r="G102">
        <f t="shared" si="152"/>
        <v>9.1046176355035481E-9</v>
      </c>
      <c r="H102">
        <f t="shared" si="152"/>
        <v>9.2886568599798368E-9</v>
      </c>
      <c r="I102">
        <f t="shared" si="152"/>
        <v>9.5427743753435582E-9</v>
      </c>
      <c r="J102">
        <f t="shared" si="152"/>
        <v>9.7213243140628453E-9</v>
      </c>
      <c r="K102">
        <f t="shared" si="152"/>
        <v>9.7273296085972215E-9</v>
      </c>
      <c r="L102">
        <f t="shared" si="152"/>
        <v>9.7553368175663799E-9</v>
      </c>
      <c r="M102">
        <f t="shared" si="152"/>
        <v>9.7661253176384816E-9</v>
      </c>
      <c r="N102">
        <f t="shared" si="152"/>
        <v>9.7678808077224112E-9</v>
      </c>
      <c r="O102">
        <f t="shared" si="152"/>
        <v>9.6366634662618695E-9</v>
      </c>
      <c r="P102">
        <f t="shared" si="152"/>
        <v>9.545707827672086E-9</v>
      </c>
      <c r="Q102">
        <f t="shared" si="152"/>
        <v>9.5612948273730642E-9</v>
      </c>
      <c r="R102">
        <f t="shared" si="152"/>
        <v>9.447125891482363E-9</v>
      </c>
      <c r="S102">
        <f t="shared" si="152"/>
        <v>9.4256742943111992E-9</v>
      </c>
      <c r="T102">
        <f t="shared" si="152"/>
        <v>9.2751841433192844E-9</v>
      </c>
      <c r="U102">
        <f t="shared" si="152"/>
        <v>9.2184488291343792E-9</v>
      </c>
      <c r="V102">
        <f t="shared" si="152"/>
        <v>9.1204011631528033E-9</v>
      </c>
      <c r="W102">
        <f t="shared" si="152"/>
        <v>9.0062007935575477E-9</v>
      </c>
      <c r="X102">
        <f t="shared" si="152"/>
        <v>9.0852369246158191E-9</v>
      </c>
      <c r="Y102">
        <f t="shared" si="152"/>
        <v>9.0984678651129282E-9</v>
      </c>
      <c r="Z102">
        <f t="shared" si="152"/>
        <v>9.1302789726134174E-9</v>
      </c>
      <c r="AA102">
        <f t="shared" si="152"/>
        <v>9.239797927601699E-9</v>
      </c>
      <c r="AB102">
        <f t="shared" si="152"/>
        <v>9.0761267445131352E-9</v>
      </c>
      <c r="AC102">
        <f t="shared" si="152"/>
        <v>9.2740811516144293E-9</v>
      </c>
      <c r="AD102">
        <f t="shared" si="152"/>
        <v>9.3813253930711159E-9</v>
      </c>
      <c r="AE102">
        <f t="shared" si="152"/>
        <v>9.3798734830318121E-9</v>
      </c>
      <c r="AF102">
        <f t="shared" si="152"/>
        <v>9.2929212821717703E-9</v>
      </c>
      <c r="AG102">
        <f t="shared" si="152"/>
        <v>9.1576209926585057E-9</v>
      </c>
      <c r="AH102">
        <f t="shared" si="152"/>
        <v>9.3465718379024911E-9</v>
      </c>
    </row>
    <row r="104" spans="1:36" x14ac:dyDescent="0.25">
      <c r="A104" s="15" t="s">
        <v>252</v>
      </c>
    </row>
    <row r="105" spans="1:36" x14ac:dyDescent="0.25">
      <c r="A105" t="s">
        <v>274</v>
      </c>
      <c r="B105" t="s">
        <v>280</v>
      </c>
      <c r="D105">
        <f>'Subsidies Paid'!H20</f>
        <v>10000000</v>
      </c>
    </row>
    <row r="106" spans="1:36" x14ac:dyDescent="0.25">
      <c r="A106" t="s">
        <v>281</v>
      </c>
      <c r="B106" t="s">
        <v>659</v>
      </c>
      <c r="D106" s="4">
        <f>D75</f>
        <v>11.470048</v>
      </c>
      <c r="E106" s="4"/>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283</v>
      </c>
      <c r="B107" t="s">
        <v>282</v>
      </c>
      <c r="D107">
        <f t="shared" ref="D107" si="153">5.751*10^6</f>
        <v>5751000</v>
      </c>
      <c r="AA107" s="5"/>
      <c r="AB107" s="5"/>
      <c r="AC107" s="5"/>
      <c r="AD107" s="5"/>
      <c r="AE107" s="5"/>
      <c r="AF107" s="5"/>
      <c r="AG107" s="5"/>
      <c r="AH107" s="5"/>
      <c r="AI107" s="5"/>
      <c r="AJ107" s="5"/>
    </row>
    <row r="108" spans="1:36" x14ac:dyDescent="0.25">
      <c r="A108" t="s">
        <v>284</v>
      </c>
      <c r="B108" t="s">
        <v>659</v>
      </c>
      <c r="D108" s="11">
        <f>D77</f>
        <v>0.57502582615816089</v>
      </c>
      <c r="E108" s="11"/>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287</v>
      </c>
      <c r="D109">
        <f>D105/(D106*10^6*D107*365)*D108</f>
        <v>2.3882835274199142E-10</v>
      </c>
      <c r="E109">
        <f>D109</f>
        <v>2.3882835274199142E-10</v>
      </c>
      <c r="F109">
        <f t="shared" ref="F109:AH109" si="154">E109</f>
        <v>2.3882835274199142E-10</v>
      </c>
      <c r="G109">
        <f t="shared" si="154"/>
        <v>2.3882835274199142E-10</v>
      </c>
      <c r="H109">
        <f t="shared" si="154"/>
        <v>2.3882835274199142E-10</v>
      </c>
      <c r="I109">
        <f t="shared" si="154"/>
        <v>2.3882835274199142E-10</v>
      </c>
      <c r="J109">
        <f t="shared" si="154"/>
        <v>2.3882835274199142E-10</v>
      </c>
      <c r="K109">
        <f t="shared" si="154"/>
        <v>2.3882835274199142E-10</v>
      </c>
      <c r="L109">
        <f t="shared" si="154"/>
        <v>2.3882835274199142E-10</v>
      </c>
      <c r="M109">
        <f t="shared" si="154"/>
        <v>2.3882835274199142E-10</v>
      </c>
      <c r="N109">
        <f t="shared" si="154"/>
        <v>2.3882835274199142E-10</v>
      </c>
      <c r="O109">
        <f t="shared" si="154"/>
        <v>2.3882835274199142E-10</v>
      </c>
      <c r="P109">
        <f t="shared" si="154"/>
        <v>2.3882835274199142E-10</v>
      </c>
      <c r="Q109">
        <f t="shared" si="154"/>
        <v>2.3882835274199142E-10</v>
      </c>
      <c r="R109">
        <f t="shared" si="154"/>
        <v>2.3882835274199142E-10</v>
      </c>
      <c r="S109">
        <f t="shared" si="154"/>
        <v>2.3882835274199142E-10</v>
      </c>
      <c r="T109">
        <f t="shared" si="154"/>
        <v>2.3882835274199142E-10</v>
      </c>
      <c r="U109">
        <f t="shared" si="154"/>
        <v>2.3882835274199142E-10</v>
      </c>
      <c r="V109">
        <f t="shared" si="154"/>
        <v>2.3882835274199142E-10</v>
      </c>
      <c r="W109">
        <f t="shared" si="154"/>
        <v>2.3882835274199142E-10</v>
      </c>
      <c r="X109">
        <f t="shared" si="154"/>
        <v>2.3882835274199142E-10</v>
      </c>
      <c r="Y109">
        <f t="shared" si="154"/>
        <v>2.3882835274199142E-10</v>
      </c>
      <c r="Z109">
        <f t="shared" si="154"/>
        <v>2.3882835274199142E-10</v>
      </c>
      <c r="AA109">
        <f t="shared" si="154"/>
        <v>2.3882835274199142E-10</v>
      </c>
      <c r="AB109">
        <f t="shared" si="154"/>
        <v>2.3882835274199142E-10</v>
      </c>
      <c r="AC109">
        <f t="shared" si="154"/>
        <v>2.3882835274199142E-10</v>
      </c>
      <c r="AD109">
        <f t="shared" si="154"/>
        <v>2.3882835274199142E-10</v>
      </c>
      <c r="AE109">
        <f t="shared" si="154"/>
        <v>2.3882835274199142E-10</v>
      </c>
      <c r="AF109">
        <f t="shared" si="154"/>
        <v>2.3882835274199142E-10</v>
      </c>
      <c r="AG109">
        <f t="shared" si="154"/>
        <v>2.3882835274199142E-10</v>
      </c>
      <c r="AH109">
        <f t="shared" si="154"/>
        <v>2.3882835274199142E-10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140625" customWidth="1"/>
    <col min="2" max="2" width="12.5703125" bestFit="1" customWidth="1"/>
  </cols>
  <sheetData>
    <row r="1" spans="1:2" x14ac:dyDescent="0.25">
      <c r="A1" t="s">
        <v>613</v>
      </c>
      <c r="B1">
        <v>10</v>
      </c>
    </row>
    <row r="2" spans="1:2" ht="30" x14ac:dyDescent="0.25">
      <c r="A2" s="56" t="s">
        <v>614</v>
      </c>
      <c r="B2">
        <v>30</v>
      </c>
    </row>
    <row r="3" spans="1:2" ht="45" x14ac:dyDescent="0.25">
      <c r="A3" s="56" t="s">
        <v>615</v>
      </c>
      <c r="B3">
        <v>0.39100000000000001</v>
      </c>
    </row>
    <row r="4" spans="1:2" ht="45" x14ac:dyDescent="0.25">
      <c r="A4" s="56" t="s">
        <v>616</v>
      </c>
      <c r="B4">
        <v>0.48799999999999999</v>
      </c>
    </row>
    <row r="5" spans="1:2" x14ac:dyDescent="0.25">
      <c r="A5" s="56" t="s">
        <v>617</v>
      </c>
      <c r="B5">
        <v>0.03</v>
      </c>
    </row>
    <row r="6" spans="1:2" x14ac:dyDescent="0.25">
      <c r="A6" s="56" t="s">
        <v>618</v>
      </c>
      <c r="B6">
        <v>8760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529</v>
      </c>
    </row>
    <row r="30" spans="1:1" x14ac:dyDescent="0.25">
      <c r="A30">
        <f>1-0.33</f>
        <v>0.66999999999999993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H22"/>
  <sheetViews>
    <sheetView workbookViewId="0"/>
  </sheetViews>
  <sheetFormatPr defaultColWidth="9.140625" defaultRowHeight="15" x14ac:dyDescent="0.25"/>
  <cols>
    <col min="1" max="1" width="26.5703125" customWidth="1"/>
  </cols>
  <sheetData>
    <row r="1" spans="1:34" x14ac:dyDescent="0.25">
      <c r="A1" t="s">
        <v>173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x14ac:dyDescent="0.25">
      <c r="A2" t="s">
        <v>174</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4" x14ac:dyDescent="0.25">
      <c r="A3" t="s">
        <v>311</v>
      </c>
      <c r="B3" s="5">
        <f>SUM(Calculations!C46,Calculations!C51)</f>
        <v>1.4187535480429823E-8</v>
      </c>
      <c r="C3" s="5">
        <f>SUM(Calculations!D46,Calculations!D51)</f>
        <v>1.2554068717120155E-8</v>
      </c>
      <c r="D3" s="5">
        <f>SUM(Calculations!E46,Calculations!E51)</f>
        <v>1.2763158738143934E-8</v>
      </c>
      <c r="E3" s="5">
        <f>SUM(Calculations!F46,Calculations!F51)</f>
        <v>1.2719769769289113E-8</v>
      </c>
      <c r="F3" s="5">
        <f>SUM(Calculations!G46,Calculations!G51)</f>
        <v>1.3727655841368697E-8</v>
      </c>
      <c r="G3" s="5">
        <f>SUM(Calculations!H46,Calculations!H51)</f>
        <v>1.4072700817806704E-8</v>
      </c>
      <c r="H3" s="5">
        <f>SUM(Calculations!I46,Calculations!I51)</f>
        <v>1.4097039866694646E-8</v>
      </c>
      <c r="I3" s="5">
        <f>SUM(Calculations!J46,Calculations!J51)</f>
        <v>1.4353695829816238E-8</v>
      </c>
      <c r="J3" s="5">
        <f>SUM(Calculations!K46,Calculations!K51)</f>
        <v>1.4422703355257004E-8</v>
      </c>
      <c r="K3" s="5">
        <f>SUM(Calculations!L46,Calculations!L51)</f>
        <v>1.4458486264106354E-8</v>
      </c>
      <c r="L3" s="5">
        <f>SUM(Calculations!M46,Calculations!M51)</f>
        <v>1.4604244417541121E-8</v>
      </c>
      <c r="M3" s="5">
        <f>SUM(Calculations!N46,Calculations!N51)</f>
        <v>1.4644104717309661E-8</v>
      </c>
      <c r="N3" s="5">
        <f>SUM(Calculations!O46,Calculations!O51)</f>
        <v>1.4731432481475415E-8</v>
      </c>
      <c r="O3" s="5">
        <f>SUM(Calculations!P46,Calculations!P51)</f>
        <v>1.4756001541805733E-8</v>
      </c>
      <c r="P3" s="5">
        <f>SUM(Calculations!Q46,Calculations!Q51)</f>
        <v>1.5076506940656576E-8</v>
      </c>
      <c r="Q3" s="5">
        <f>SUM(Calculations!R46,Calculations!R51)</f>
        <v>1.5365320115534065E-8</v>
      </c>
      <c r="R3" s="5">
        <f>SUM(Calculations!S46,Calculations!S51)</f>
        <v>1.5536128659434253E-8</v>
      </c>
      <c r="S3" s="5">
        <f>SUM(Calculations!T46,Calculations!T51)</f>
        <v>1.5681994882042324E-8</v>
      </c>
      <c r="T3" s="5">
        <f>SUM(Calculations!U46,Calculations!U51)</f>
        <v>1.566578018028046E-8</v>
      </c>
      <c r="U3" s="5">
        <f>SUM(Calculations!V46,Calculations!V51)</f>
        <v>1.5751651773202775E-8</v>
      </c>
      <c r="V3" s="5">
        <f>SUM(Calculations!W46,Calculations!W51)</f>
        <v>1.58484198414697E-8</v>
      </c>
      <c r="W3" s="5">
        <f>SUM(Calculations!X46,Calculations!X51)</f>
        <v>1.5876325152446648E-8</v>
      </c>
      <c r="X3" s="5">
        <f>SUM(Calculations!Y46,Calculations!Y51)</f>
        <v>1.592056514727087E-8</v>
      </c>
      <c r="Y3" s="5">
        <f>SUM(Calculations!Z46,Calculations!Z51)</f>
        <v>1.6073640791366488E-8</v>
      </c>
      <c r="Z3" s="5">
        <f>SUM(Calculations!AA46,Calculations!AA51)</f>
        <v>1.6157337150198673E-8</v>
      </c>
      <c r="AA3" s="5">
        <f>SUM(Calculations!AB46,Calculations!AB51)</f>
        <v>1.6297487866504015E-8</v>
      </c>
      <c r="AB3" s="5">
        <f>SUM(Calculations!AC46,Calculations!AC51)</f>
        <v>1.6381732101392856E-8</v>
      </c>
      <c r="AC3" s="5">
        <f>SUM(Calculations!AD46,Calculations!AD51)</f>
        <v>1.6511496229540798E-8</v>
      </c>
      <c r="AD3" s="5">
        <f>SUM(Calculations!AE46,Calculations!AE51)</f>
        <v>1.6618191966957604E-8</v>
      </c>
      <c r="AE3" s="5">
        <f>SUM(Calculations!AF46,Calculations!AF51)</f>
        <v>1.6669411645317888E-8</v>
      </c>
      <c r="AF3" s="5">
        <f>SUM(Calculations!AG46,Calculations!AG51)</f>
        <v>1.6580393405668195E-8</v>
      </c>
      <c r="AG3" s="5"/>
      <c r="AH3" s="5"/>
    </row>
    <row r="4" spans="1:34" x14ac:dyDescent="0.25">
      <c r="A4" t="s">
        <v>179</v>
      </c>
      <c r="B4" s="5">
        <f>SUM(Calculations!C58,Calculations!C64,Calculations!C70)</f>
        <v>4.5175484857719275E-8</v>
      </c>
      <c r="C4" s="5">
        <f>SUM(Calculations!D58,Calculations!D64,Calculations!D70)</f>
        <v>4.4942128582800537E-8</v>
      </c>
      <c r="D4" s="5">
        <f>SUM(Calculations!E58,Calculations!E64,Calculations!E70)</f>
        <v>4.2960854548291074E-8</v>
      </c>
      <c r="E4" s="5">
        <f>SUM(Calculations!F58,Calculations!F64,Calculations!F70)</f>
        <v>4.2105296099449298E-8</v>
      </c>
      <c r="F4" s="5">
        <f>SUM(Calculations!G58,Calculations!G64,Calculations!G70)</f>
        <v>4.1509142276399513E-8</v>
      </c>
      <c r="G4" s="5">
        <f>SUM(Calculations!H58,Calculations!H64,Calculations!H70)</f>
        <v>4.0854502280019382E-8</v>
      </c>
      <c r="H4" s="5">
        <f>SUM(Calculations!I58,Calculations!I64,Calculations!I70)</f>
        <v>4.0684854757680047E-8</v>
      </c>
      <c r="I4" s="5">
        <f>SUM(Calculations!J58,Calculations!J64,Calculations!J70)</f>
        <v>4.0817100997393445E-8</v>
      </c>
      <c r="J4" s="5">
        <f>SUM(Calculations!K58,Calculations!K64,Calculations!K70)</f>
        <v>4.0292183670285801E-8</v>
      </c>
      <c r="K4" s="5">
        <f>SUM(Calculations!L58,Calculations!L64,Calculations!L70)</f>
        <v>4.0147421875660147E-8</v>
      </c>
      <c r="L4" s="5">
        <f>SUM(Calculations!M58,Calculations!M64,Calculations!M70)</f>
        <v>4.0113234239550921E-8</v>
      </c>
      <c r="M4" s="5">
        <f>SUM(Calculations!N58,Calculations!N64,Calculations!N70)</f>
        <v>4.0108771193403571E-8</v>
      </c>
      <c r="N4" s="5">
        <f>SUM(Calculations!O58,Calculations!O64,Calculations!O70)</f>
        <v>4.0065462092232243E-8</v>
      </c>
      <c r="O4" s="5">
        <f>SUM(Calculations!P58,Calculations!P64,Calculations!P70)</f>
        <v>3.9946131022877914E-8</v>
      </c>
      <c r="P4" s="5">
        <f>SUM(Calculations!Q58,Calculations!Q64,Calculations!Q70)</f>
        <v>4.0225468097385107E-8</v>
      </c>
      <c r="Q4" s="5">
        <f>SUM(Calculations!R58,Calculations!R64,Calculations!R70)</f>
        <v>4.0380164515611217E-8</v>
      </c>
      <c r="R4" s="5">
        <f>SUM(Calculations!S58,Calculations!S64,Calculations!S70)</f>
        <v>4.0541669021895673E-8</v>
      </c>
      <c r="S4" s="5">
        <f>SUM(Calculations!T58,Calculations!T64,Calculations!T70)</f>
        <v>4.0658039937156408E-8</v>
      </c>
      <c r="T4" s="5">
        <f>SUM(Calculations!U58,Calculations!U64,Calculations!U70)</f>
        <v>4.0645665737762158E-8</v>
      </c>
      <c r="U4" s="5">
        <f>SUM(Calculations!V58,Calculations!V64,Calculations!V70)</f>
        <v>4.0470830532676664E-8</v>
      </c>
      <c r="V4" s="5">
        <f>SUM(Calculations!W58,Calculations!W64,Calculations!W70)</f>
        <v>4.0245952807160651E-8</v>
      </c>
      <c r="W4" s="5">
        <f>SUM(Calculations!X58,Calculations!X64,Calculations!X70)</f>
        <v>4.0268462219258087E-8</v>
      </c>
      <c r="X4" s="5">
        <f>SUM(Calculations!Y58,Calculations!Y64,Calculations!Y70)</f>
        <v>4.0154345163413875E-8</v>
      </c>
      <c r="Y4" s="5">
        <f>SUM(Calculations!Z58,Calculations!Z64,Calculations!Z70)</f>
        <v>3.9911548995936676E-8</v>
      </c>
      <c r="Z4" s="5">
        <f>SUM(Calculations!AA58,Calculations!AA64,Calculations!AA70)</f>
        <v>3.9829980882416544E-8</v>
      </c>
      <c r="AA4" s="5">
        <f>SUM(Calculations!AB58,Calculations!AB64,Calculations!AB70)</f>
        <v>3.9490068481248658E-8</v>
      </c>
      <c r="AB4" s="5">
        <f>SUM(Calculations!AC58,Calculations!AC64,Calculations!AC70)</f>
        <v>3.9250381885662338E-8</v>
      </c>
      <c r="AC4" s="5">
        <f>SUM(Calculations!AD58,Calculations!AD64,Calculations!AD70)</f>
        <v>3.9075392259843334E-8</v>
      </c>
      <c r="AD4" s="5">
        <f>SUM(Calculations!AE58,Calculations!AE64,Calculations!AE70)</f>
        <v>3.9029561596493673E-8</v>
      </c>
      <c r="AE4" s="5">
        <f>SUM(Calculations!AF58,Calculations!AF64,Calculations!AF70)</f>
        <v>3.9092576768707978E-8</v>
      </c>
      <c r="AF4" s="5">
        <f>SUM(Calculations!AG58,Calculations!AG64,Calculations!AG70)</f>
        <v>3.8526244129563551E-8</v>
      </c>
      <c r="AG4" s="5"/>
      <c r="AH4" s="5"/>
    </row>
    <row r="5" spans="1:34"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4"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4"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4"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4" x14ac:dyDescent="0.25">
      <c r="A9" t="s">
        <v>180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row>
    <row r="10" spans="1:34" x14ac:dyDescent="0.25">
      <c r="A10" t="s">
        <v>181</v>
      </c>
      <c r="B10" s="5">
        <f>SUM(Calculations!D$78,Calculations!D$86,Calculations!D$94,Calculations!D$102,Calculations!D$109)</f>
        <v>5.7037784505748876E-8</v>
      </c>
      <c r="C10" s="5">
        <f>SUM(Calculations!E$78,Calculations!E$86,Calculations!E$94,Calculations!E$102,Calculations!E$109)</f>
        <v>5.3995573872700192E-8</v>
      </c>
      <c r="D10" s="5">
        <f>SUM(Calculations!F$78,Calculations!F$86,Calculations!F$94,Calculations!F$102,Calculations!F$109)</f>
        <v>5.0446942982409065E-8</v>
      </c>
      <c r="E10" s="5">
        <f>SUM(Calculations!G$78,Calculations!G$86,Calculations!G$94,Calculations!G$102,Calculations!G$109)</f>
        <v>4.9895015479139353E-8</v>
      </c>
      <c r="F10" s="5">
        <f>SUM(Calculations!H$78,Calculations!H$86,Calculations!H$94,Calculations!H$102,Calculations!H$109)</f>
        <v>5.0586431877405605E-8</v>
      </c>
      <c r="G10" s="5">
        <f>SUM(Calculations!I$78,Calculations!I$86,Calculations!I$94,Calculations!I$102,Calculations!I$109)</f>
        <v>5.1463187459863894E-8</v>
      </c>
      <c r="H10" s="5">
        <f>SUM(Calculations!J$78,Calculations!J$86,Calculations!J$94,Calculations!J$102,Calculations!J$109)</f>
        <v>5.2145596263512452E-8</v>
      </c>
      <c r="I10" s="5">
        <f>SUM(Calculations!K$78,Calculations!K$86,Calculations!K$94,Calculations!K$102,Calculations!K$109)</f>
        <v>5.2182312125332868E-8</v>
      </c>
      <c r="J10" s="5">
        <f>SUM(Calculations!L$78,Calculations!L$86,Calculations!L$94,Calculations!L$102,Calculations!L$109)</f>
        <v>5.2343522237801597E-8</v>
      </c>
      <c r="K10" s="5">
        <f>SUM(Calculations!M$78,Calculations!M$86,Calculations!M$94,Calculations!M$102,Calculations!M$109)</f>
        <v>5.2556403450730389E-8</v>
      </c>
      <c r="L10" s="5">
        <f>SUM(Calculations!N$78,Calculations!N$86,Calculations!N$94,Calculations!N$102,Calculations!N$109)</f>
        <v>5.2670458102619512E-8</v>
      </c>
      <c r="M10" s="5">
        <f>SUM(Calculations!O$78,Calculations!O$86,Calculations!O$94,Calculations!O$102,Calculations!O$109)</f>
        <v>5.2251084854820015E-8</v>
      </c>
      <c r="N10" s="5">
        <f>SUM(Calculations!P$78,Calculations!P$86,Calculations!P$94,Calculations!P$102,Calculations!P$109)</f>
        <v>5.2070927743234119E-8</v>
      </c>
      <c r="O10" s="5">
        <f>SUM(Calculations!Q$78,Calculations!Q$86,Calculations!Q$94,Calculations!Q$102,Calculations!Q$109)</f>
        <v>5.2247002548544762E-8</v>
      </c>
      <c r="P10" s="5">
        <f>SUM(Calculations!R$78,Calculations!R$86,Calculations!R$94,Calculations!R$102,Calculations!R$109)</f>
        <v>5.1804373773378425E-8</v>
      </c>
      <c r="Q10" s="5">
        <f>SUM(Calculations!S$78,Calculations!S$86,Calculations!S$94,Calculations!S$102,Calculations!S$109)</f>
        <v>5.1758598734947213E-8</v>
      </c>
      <c r="R10" s="5">
        <f>SUM(Calculations!T$78,Calculations!T$86,Calculations!T$94,Calculations!T$102,Calculations!T$109)</f>
        <v>5.1006367953408938E-8</v>
      </c>
      <c r="S10" s="5">
        <f>SUM(Calculations!U$78,Calculations!U$86,Calculations!U$94,Calculations!U$102,Calculations!U$109)</f>
        <v>5.0923486736116559E-8</v>
      </c>
      <c r="T10" s="5">
        <f>SUM(Calculations!V$78,Calculations!V$86,Calculations!V$94,Calculations!V$102,Calculations!V$109)</f>
        <v>5.0603703826063775E-8</v>
      </c>
      <c r="U10" s="5">
        <f>SUM(Calculations!W$78,Calculations!W$86,Calculations!W$94,Calculations!W$102,Calculations!W$109)</f>
        <v>5.0090070419720393E-8</v>
      </c>
      <c r="V10" s="5">
        <f>SUM(Calculations!X$78,Calculations!X$86,Calculations!X$94,Calculations!X$102,Calculations!X$109)</f>
        <v>5.0595513265074718E-8</v>
      </c>
      <c r="W10" s="5">
        <f>SUM(Calculations!Y$78,Calculations!Y$86,Calculations!Y$94,Calculations!Y$102,Calculations!Y$109)</f>
        <v>5.0848685716545937E-8</v>
      </c>
      <c r="X10" s="5">
        <f>SUM(Calculations!Z$78,Calculations!Z$86,Calculations!Z$94,Calculations!Z$102,Calculations!Z$109)</f>
        <v>5.1201908282642362E-8</v>
      </c>
      <c r="Y10" s="5">
        <f>SUM(Calculations!AA$78,Calculations!AA$86,Calculations!AA$94,Calculations!AA$102,Calculations!AA$109)</f>
        <v>5.1987792149613734E-8</v>
      </c>
      <c r="Z10" s="5">
        <f>SUM(Calculations!AB$78,Calculations!AB$86,Calculations!AB$94,Calculations!AB$102,Calculations!AB$109)</f>
        <v>5.130624490467896E-8</v>
      </c>
      <c r="AA10" s="5">
        <f>SUM(Calculations!AC$78,Calculations!AC$86,Calculations!AC$94,Calculations!AC$102,Calculations!AC$109)</f>
        <v>5.2326607106068013E-8</v>
      </c>
      <c r="AB10" s="5">
        <f>SUM(Calculations!AD$78,Calculations!AD$86,Calculations!AD$94,Calculations!AD$102,Calculations!AD$109)</f>
        <v>5.2912768975708804E-8</v>
      </c>
      <c r="AC10" s="5">
        <f>SUM(Calculations!AE$78,Calculations!AE$86,Calculations!AE$94,Calculations!AE$102,Calculations!AE$109)</f>
        <v>5.3002093571032734E-8</v>
      </c>
      <c r="AD10" s="5">
        <f>SUM(Calculations!AF$78,Calculations!AF$86,Calculations!AF$94,Calculations!AF$102,Calculations!AF$109)</f>
        <v>5.2686935305946351E-8</v>
      </c>
      <c r="AE10" s="5">
        <f>SUM(Calculations!AG$78,Calculations!AG$86,Calculations!AG$94,Calculations!AG$102,Calculations!AG$109)</f>
        <v>5.2223771846352775E-8</v>
      </c>
      <c r="AF10" s="5">
        <f>SUM(Calculations!AH$78,Calculations!AH$86,Calculations!AH$94,Calculations!AH$102,Calculations!AH$109)</f>
        <v>5.2947160099071001E-8</v>
      </c>
      <c r="AG10" s="5"/>
      <c r="AH10" s="5"/>
    </row>
    <row r="11" spans="1:34" x14ac:dyDescent="0.25">
      <c r="A11" t="s">
        <v>182</v>
      </c>
      <c r="B11" s="5">
        <f>SUM(Calculations!D$78,Calculations!D$86,Calculations!D$94,Calculations!D$102,Calculations!D$109)</f>
        <v>5.7037784505748876E-8</v>
      </c>
      <c r="C11" s="5">
        <f>SUM(Calculations!E$78,Calculations!E$86,Calculations!E$94,Calculations!E$102,Calculations!E$109)</f>
        <v>5.3995573872700192E-8</v>
      </c>
      <c r="D11" s="5">
        <f>SUM(Calculations!F$78,Calculations!F$86,Calculations!F$94,Calculations!F$102,Calculations!F$109)</f>
        <v>5.0446942982409065E-8</v>
      </c>
      <c r="E11" s="5">
        <f>SUM(Calculations!G$78,Calculations!G$86,Calculations!G$94,Calculations!G$102,Calculations!G$109)</f>
        <v>4.9895015479139353E-8</v>
      </c>
      <c r="F11" s="5">
        <f>SUM(Calculations!H$78,Calculations!H$86,Calculations!H$94,Calculations!H$102,Calculations!H$109)</f>
        <v>5.0586431877405605E-8</v>
      </c>
      <c r="G11" s="5">
        <f>SUM(Calculations!I$78,Calculations!I$86,Calculations!I$94,Calculations!I$102,Calculations!I$109)</f>
        <v>5.1463187459863894E-8</v>
      </c>
      <c r="H11" s="5">
        <f>SUM(Calculations!J$78,Calculations!J$86,Calculations!J$94,Calculations!J$102,Calculations!J$109)</f>
        <v>5.2145596263512452E-8</v>
      </c>
      <c r="I11" s="5">
        <f>SUM(Calculations!K$78,Calculations!K$86,Calculations!K$94,Calculations!K$102,Calculations!K$109)</f>
        <v>5.2182312125332868E-8</v>
      </c>
      <c r="J11" s="5">
        <f>SUM(Calculations!L$78,Calculations!L$86,Calculations!L$94,Calculations!L$102,Calculations!L$109)</f>
        <v>5.2343522237801597E-8</v>
      </c>
      <c r="K11" s="5">
        <f>SUM(Calculations!M$78,Calculations!M$86,Calculations!M$94,Calculations!M$102,Calculations!M$109)</f>
        <v>5.2556403450730389E-8</v>
      </c>
      <c r="L11" s="5">
        <f>SUM(Calculations!N$78,Calculations!N$86,Calculations!N$94,Calculations!N$102,Calculations!N$109)</f>
        <v>5.2670458102619512E-8</v>
      </c>
      <c r="M11" s="5">
        <f>SUM(Calculations!O$78,Calculations!O$86,Calculations!O$94,Calculations!O$102,Calculations!O$109)</f>
        <v>5.2251084854820015E-8</v>
      </c>
      <c r="N11" s="5">
        <f>SUM(Calculations!P$78,Calculations!P$86,Calculations!P$94,Calculations!P$102,Calculations!P$109)</f>
        <v>5.2070927743234119E-8</v>
      </c>
      <c r="O11" s="5">
        <f>SUM(Calculations!Q$78,Calculations!Q$86,Calculations!Q$94,Calculations!Q$102,Calculations!Q$109)</f>
        <v>5.2247002548544762E-8</v>
      </c>
      <c r="P11" s="5">
        <f>SUM(Calculations!R$78,Calculations!R$86,Calculations!R$94,Calculations!R$102,Calculations!R$109)</f>
        <v>5.1804373773378425E-8</v>
      </c>
      <c r="Q11" s="5">
        <f>SUM(Calculations!S$78,Calculations!S$86,Calculations!S$94,Calculations!S$102,Calculations!S$109)</f>
        <v>5.1758598734947213E-8</v>
      </c>
      <c r="R11" s="5">
        <f>SUM(Calculations!T$78,Calculations!T$86,Calculations!T$94,Calculations!T$102,Calculations!T$109)</f>
        <v>5.1006367953408938E-8</v>
      </c>
      <c r="S11" s="5">
        <f>SUM(Calculations!U$78,Calculations!U$86,Calculations!U$94,Calculations!U$102,Calculations!U$109)</f>
        <v>5.0923486736116559E-8</v>
      </c>
      <c r="T11" s="5">
        <f>SUM(Calculations!V$78,Calculations!V$86,Calculations!V$94,Calculations!V$102,Calculations!V$109)</f>
        <v>5.0603703826063775E-8</v>
      </c>
      <c r="U11" s="5">
        <f>SUM(Calculations!W$78,Calculations!W$86,Calculations!W$94,Calculations!W$102,Calculations!W$109)</f>
        <v>5.0090070419720393E-8</v>
      </c>
      <c r="V11" s="5">
        <f>SUM(Calculations!X$78,Calculations!X$86,Calculations!X$94,Calculations!X$102,Calculations!X$109)</f>
        <v>5.0595513265074718E-8</v>
      </c>
      <c r="W11" s="5">
        <f>SUM(Calculations!Y$78,Calculations!Y$86,Calculations!Y$94,Calculations!Y$102,Calculations!Y$109)</f>
        <v>5.0848685716545937E-8</v>
      </c>
      <c r="X11" s="5">
        <f>SUM(Calculations!Z$78,Calculations!Z$86,Calculations!Z$94,Calculations!Z$102,Calculations!Z$109)</f>
        <v>5.1201908282642362E-8</v>
      </c>
      <c r="Y11" s="5">
        <f>SUM(Calculations!AA$78,Calculations!AA$86,Calculations!AA$94,Calculations!AA$102,Calculations!AA$109)</f>
        <v>5.1987792149613734E-8</v>
      </c>
      <c r="Z11" s="5">
        <f>SUM(Calculations!AB$78,Calculations!AB$86,Calculations!AB$94,Calculations!AB$102,Calculations!AB$109)</f>
        <v>5.130624490467896E-8</v>
      </c>
      <c r="AA11" s="5">
        <f>SUM(Calculations!AC$78,Calculations!AC$86,Calculations!AC$94,Calculations!AC$102,Calculations!AC$109)</f>
        <v>5.2326607106068013E-8</v>
      </c>
      <c r="AB11" s="5">
        <f>SUM(Calculations!AD$78,Calculations!AD$86,Calculations!AD$94,Calculations!AD$102,Calculations!AD$109)</f>
        <v>5.2912768975708804E-8</v>
      </c>
      <c r="AC11" s="5">
        <f>SUM(Calculations!AE$78,Calculations!AE$86,Calculations!AE$94,Calculations!AE$102,Calculations!AE$109)</f>
        <v>5.3002093571032734E-8</v>
      </c>
      <c r="AD11" s="5">
        <f>SUM(Calculations!AF$78,Calculations!AF$86,Calculations!AF$94,Calculations!AF$102,Calculations!AF$109)</f>
        <v>5.2686935305946351E-8</v>
      </c>
      <c r="AE11" s="5">
        <f>SUM(Calculations!AG$78,Calculations!AG$86,Calculations!AG$94,Calculations!AG$102,Calculations!AG$109)</f>
        <v>5.2223771846352775E-8</v>
      </c>
      <c r="AF11" s="5">
        <f>SUM(Calculations!AH$78,Calculations!AH$86,Calculations!AH$94,Calculations!AH$102,Calculations!AH$109)</f>
        <v>5.2947160099071001E-8</v>
      </c>
      <c r="AG11" s="5"/>
      <c r="AH11" s="5"/>
    </row>
    <row r="12" spans="1:34" x14ac:dyDescent="0.25">
      <c r="A12" t="s">
        <v>111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row>
    <row r="13" spans="1:34" x14ac:dyDescent="0.25">
      <c r="A13" t="s">
        <v>112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row>
    <row r="14" spans="1:34" x14ac:dyDescent="0.25">
      <c r="A14" t="s">
        <v>183</v>
      </c>
      <c r="B14" s="5">
        <f>SUM(Calculations!D$78,Calculations!D$86,Calculations!D$94,Calculations!D$102,Calculations!D$109)</f>
        <v>5.7037784505748876E-8</v>
      </c>
      <c r="C14" s="5">
        <f>SUM(Calculations!E$78,Calculations!E$86,Calculations!E$94,Calculations!E$102,Calculations!E$109)</f>
        <v>5.3995573872700192E-8</v>
      </c>
      <c r="D14" s="5">
        <f>SUM(Calculations!F$78,Calculations!F$86,Calculations!F$94,Calculations!F$102,Calculations!F$109)</f>
        <v>5.0446942982409065E-8</v>
      </c>
      <c r="E14" s="5">
        <f>SUM(Calculations!G$78,Calculations!G$86,Calculations!G$94,Calculations!G$102,Calculations!G$109)</f>
        <v>4.9895015479139353E-8</v>
      </c>
      <c r="F14" s="5">
        <f>SUM(Calculations!H$78,Calculations!H$86,Calculations!H$94,Calculations!H$102,Calculations!H$109)</f>
        <v>5.0586431877405605E-8</v>
      </c>
      <c r="G14" s="5">
        <f>SUM(Calculations!I$78,Calculations!I$86,Calculations!I$94,Calculations!I$102,Calculations!I$109)</f>
        <v>5.1463187459863894E-8</v>
      </c>
      <c r="H14" s="5">
        <f>SUM(Calculations!J$78,Calculations!J$86,Calculations!J$94,Calculations!J$102,Calculations!J$109)</f>
        <v>5.2145596263512452E-8</v>
      </c>
      <c r="I14" s="5">
        <f>SUM(Calculations!K$78,Calculations!K$86,Calculations!K$94,Calculations!K$102,Calculations!K$109)</f>
        <v>5.2182312125332868E-8</v>
      </c>
      <c r="J14" s="5">
        <f>SUM(Calculations!L$78,Calculations!L$86,Calculations!L$94,Calculations!L$102,Calculations!L$109)</f>
        <v>5.2343522237801597E-8</v>
      </c>
      <c r="K14" s="5">
        <f>SUM(Calculations!M$78,Calculations!M$86,Calculations!M$94,Calculations!M$102,Calculations!M$109)</f>
        <v>5.2556403450730389E-8</v>
      </c>
      <c r="L14" s="5">
        <f>SUM(Calculations!N$78,Calculations!N$86,Calculations!N$94,Calculations!N$102,Calculations!N$109)</f>
        <v>5.2670458102619512E-8</v>
      </c>
      <c r="M14" s="5">
        <f>SUM(Calculations!O$78,Calculations!O$86,Calculations!O$94,Calculations!O$102,Calculations!O$109)</f>
        <v>5.2251084854820015E-8</v>
      </c>
      <c r="N14" s="5">
        <f>SUM(Calculations!P$78,Calculations!P$86,Calculations!P$94,Calculations!P$102,Calculations!P$109)</f>
        <v>5.2070927743234119E-8</v>
      </c>
      <c r="O14" s="5">
        <f>SUM(Calculations!Q$78,Calculations!Q$86,Calculations!Q$94,Calculations!Q$102,Calculations!Q$109)</f>
        <v>5.2247002548544762E-8</v>
      </c>
      <c r="P14" s="5">
        <f>SUM(Calculations!R$78,Calculations!R$86,Calculations!R$94,Calculations!R$102,Calculations!R$109)</f>
        <v>5.1804373773378425E-8</v>
      </c>
      <c r="Q14" s="5">
        <f>SUM(Calculations!S$78,Calculations!S$86,Calculations!S$94,Calculations!S$102,Calculations!S$109)</f>
        <v>5.1758598734947213E-8</v>
      </c>
      <c r="R14" s="5">
        <f>SUM(Calculations!T$78,Calculations!T$86,Calculations!T$94,Calculations!T$102,Calculations!T$109)</f>
        <v>5.1006367953408938E-8</v>
      </c>
      <c r="S14" s="5">
        <f>SUM(Calculations!U$78,Calculations!U$86,Calculations!U$94,Calculations!U$102,Calculations!U$109)</f>
        <v>5.0923486736116559E-8</v>
      </c>
      <c r="T14" s="5">
        <f>SUM(Calculations!V$78,Calculations!V$86,Calculations!V$94,Calculations!V$102,Calculations!V$109)</f>
        <v>5.0603703826063775E-8</v>
      </c>
      <c r="U14" s="5">
        <f>SUM(Calculations!W$78,Calculations!W$86,Calculations!W$94,Calculations!W$102,Calculations!W$109)</f>
        <v>5.0090070419720393E-8</v>
      </c>
      <c r="V14" s="5">
        <f>SUM(Calculations!X$78,Calculations!X$86,Calculations!X$94,Calculations!X$102,Calculations!X$109)</f>
        <v>5.0595513265074718E-8</v>
      </c>
      <c r="W14" s="5">
        <f>SUM(Calculations!Y$78,Calculations!Y$86,Calculations!Y$94,Calculations!Y$102,Calculations!Y$109)</f>
        <v>5.0848685716545937E-8</v>
      </c>
      <c r="X14" s="5">
        <f>SUM(Calculations!Z$78,Calculations!Z$86,Calculations!Z$94,Calculations!Z$102,Calculations!Z$109)</f>
        <v>5.1201908282642362E-8</v>
      </c>
      <c r="Y14" s="5">
        <f>SUM(Calculations!AA$78,Calculations!AA$86,Calculations!AA$94,Calculations!AA$102,Calculations!AA$109)</f>
        <v>5.1987792149613734E-8</v>
      </c>
      <c r="Z14" s="5">
        <f>SUM(Calculations!AB$78,Calculations!AB$86,Calculations!AB$94,Calculations!AB$102,Calculations!AB$109)</f>
        <v>5.130624490467896E-8</v>
      </c>
      <c r="AA14" s="5">
        <f>SUM(Calculations!AC$78,Calculations!AC$86,Calculations!AC$94,Calculations!AC$102,Calculations!AC$109)</f>
        <v>5.2326607106068013E-8</v>
      </c>
      <c r="AB14" s="5">
        <f>SUM(Calculations!AD$78,Calculations!AD$86,Calculations!AD$94,Calculations!AD$102,Calculations!AD$109)</f>
        <v>5.2912768975708804E-8</v>
      </c>
      <c r="AC14" s="5">
        <f>SUM(Calculations!AE$78,Calculations!AE$86,Calculations!AE$94,Calculations!AE$102,Calculations!AE$109)</f>
        <v>5.3002093571032734E-8</v>
      </c>
      <c r="AD14" s="5">
        <f>SUM(Calculations!AF$78,Calculations!AF$86,Calculations!AF$94,Calculations!AF$102,Calculations!AF$109)</f>
        <v>5.2686935305946351E-8</v>
      </c>
      <c r="AE14" s="5">
        <f>SUM(Calculations!AG$78,Calculations!AG$86,Calculations!AG$94,Calculations!AG$102,Calculations!AG$109)</f>
        <v>5.2223771846352775E-8</v>
      </c>
      <c r="AF14" s="5">
        <f>SUM(Calculations!AH$78,Calculations!AH$86,Calculations!AH$94,Calculations!AH$102,Calculations!AH$109)</f>
        <v>5.2947160099071001E-8</v>
      </c>
      <c r="AG14" s="5"/>
      <c r="AH14" s="5"/>
    </row>
    <row r="15" spans="1:34" x14ac:dyDescent="0.25">
      <c r="A15" t="s">
        <v>186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row>
    <row r="16" spans="1:34" x14ac:dyDescent="0.25">
      <c r="A16" t="s">
        <v>303</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row>
    <row r="17" spans="1:34" x14ac:dyDescent="0.25">
      <c r="A17" t="s">
        <v>310</v>
      </c>
      <c r="B17" s="5">
        <f t="shared" ref="B17:N17" si="0">B3</f>
        <v>1.4187535480429823E-8</v>
      </c>
      <c r="C17" s="5">
        <f t="shared" si="0"/>
        <v>1.2554068717120155E-8</v>
      </c>
      <c r="D17" s="5">
        <f t="shared" si="0"/>
        <v>1.2763158738143934E-8</v>
      </c>
      <c r="E17" s="5">
        <f t="shared" si="0"/>
        <v>1.2719769769289113E-8</v>
      </c>
      <c r="F17" s="5">
        <f t="shared" si="0"/>
        <v>1.3727655841368697E-8</v>
      </c>
      <c r="G17" s="5">
        <f t="shared" si="0"/>
        <v>1.4072700817806704E-8</v>
      </c>
      <c r="H17" s="5">
        <f t="shared" si="0"/>
        <v>1.4097039866694646E-8</v>
      </c>
      <c r="I17" s="5">
        <f t="shared" si="0"/>
        <v>1.4353695829816238E-8</v>
      </c>
      <c r="J17" s="5">
        <f t="shared" si="0"/>
        <v>1.4422703355257004E-8</v>
      </c>
      <c r="K17" s="5">
        <f t="shared" si="0"/>
        <v>1.4458486264106354E-8</v>
      </c>
      <c r="L17" s="5">
        <f t="shared" si="0"/>
        <v>1.4604244417541121E-8</v>
      </c>
      <c r="M17" s="5">
        <f t="shared" si="0"/>
        <v>1.4644104717309661E-8</v>
      </c>
      <c r="N17" s="5">
        <f t="shared" si="0"/>
        <v>1.4731432481475415E-8</v>
      </c>
      <c r="O17" s="5">
        <f t="shared" ref="O17:AF17" si="1">O3</f>
        <v>1.4756001541805733E-8</v>
      </c>
      <c r="P17" s="5">
        <f t="shared" si="1"/>
        <v>1.5076506940656576E-8</v>
      </c>
      <c r="Q17" s="5">
        <f t="shared" si="1"/>
        <v>1.5365320115534065E-8</v>
      </c>
      <c r="R17" s="5">
        <f t="shared" si="1"/>
        <v>1.5536128659434253E-8</v>
      </c>
      <c r="S17" s="5">
        <f t="shared" si="1"/>
        <v>1.5681994882042324E-8</v>
      </c>
      <c r="T17" s="5">
        <f t="shared" si="1"/>
        <v>1.566578018028046E-8</v>
      </c>
      <c r="U17" s="5">
        <f t="shared" si="1"/>
        <v>1.5751651773202775E-8</v>
      </c>
      <c r="V17" s="5">
        <f t="shared" si="1"/>
        <v>1.58484198414697E-8</v>
      </c>
      <c r="W17" s="5">
        <f t="shared" si="1"/>
        <v>1.5876325152446648E-8</v>
      </c>
      <c r="X17" s="5">
        <f t="shared" si="1"/>
        <v>1.592056514727087E-8</v>
      </c>
      <c r="Y17" s="5">
        <f t="shared" si="1"/>
        <v>1.6073640791366488E-8</v>
      </c>
      <c r="Z17" s="5">
        <f t="shared" si="1"/>
        <v>1.6157337150198673E-8</v>
      </c>
      <c r="AA17" s="5">
        <f t="shared" si="1"/>
        <v>1.6297487866504015E-8</v>
      </c>
      <c r="AB17" s="5">
        <f t="shared" si="1"/>
        <v>1.6381732101392856E-8</v>
      </c>
      <c r="AC17" s="5">
        <f t="shared" si="1"/>
        <v>1.6511496229540798E-8</v>
      </c>
      <c r="AD17" s="5">
        <f t="shared" si="1"/>
        <v>1.6618191966957604E-8</v>
      </c>
      <c r="AE17" s="5">
        <f t="shared" si="1"/>
        <v>1.6669411645317888E-8</v>
      </c>
      <c r="AF17" s="5">
        <f t="shared" si="1"/>
        <v>1.6580393405668195E-8</v>
      </c>
      <c r="AG17" s="5"/>
      <c r="AH17" s="5"/>
    </row>
    <row r="18" spans="1:34" x14ac:dyDescent="0.25">
      <c r="A18" t="s">
        <v>504</v>
      </c>
      <c r="B18" s="5">
        <f>SUM(Calculations!D$78,Calculations!D$86,Calculations!D$94,Calculations!D$102,Calculations!D$109)</f>
        <v>5.7037784505748876E-8</v>
      </c>
      <c r="C18" s="5">
        <f>SUM(Calculations!E$78,Calculations!E$86,Calculations!E$94,Calculations!E$102,Calculations!E$109)</f>
        <v>5.3995573872700192E-8</v>
      </c>
      <c r="D18" s="5">
        <f>SUM(Calculations!F$78,Calculations!F$86,Calculations!F$94,Calculations!F$102,Calculations!F$109)</f>
        <v>5.0446942982409065E-8</v>
      </c>
      <c r="E18" s="5">
        <f>SUM(Calculations!G$78,Calculations!G$86,Calculations!G$94,Calculations!G$102,Calculations!G$109)</f>
        <v>4.9895015479139353E-8</v>
      </c>
      <c r="F18" s="5">
        <f>SUM(Calculations!H$78,Calculations!H$86,Calculations!H$94,Calculations!H$102,Calculations!H$109)</f>
        <v>5.0586431877405605E-8</v>
      </c>
      <c r="G18" s="5">
        <f>SUM(Calculations!I$78,Calculations!I$86,Calculations!I$94,Calculations!I$102,Calculations!I$109)</f>
        <v>5.1463187459863894E-8</v>
      </c>
      <c r="H18" s="5">
        <f>SUM(Calculations!J$78,Calculations!J$86,Calculations!J$94,Calculations!J$102,Calculations!J$109)</f>
        <v>5.2145596263512452E-8</v>
      </c>
      <c r="I18" s="5">
        <f>SUM(Calculations!K$78,Calculations!K$86,Calculations!K$94,Calculations!K$102,Calculations!K$109)</f>
        <v>5.2182312125332868E-8</v>
      </c>
      <c r="J18" s="5">
        <f>SUM(Calculations!L$78,Calculations!L$86,Calculations!L$94,Calculations!L$102,Calculations!L$109)</f>
        <v>5.2343522237801597E-8</v>
      </c>
      <c r="K18" s="5">
        <f>SUM(Calculations!M$78,Calculations!M$86,Calculations!M$94,Calculations!M$102,Calculations!M$109)</f>
        <v>5.2556403450730389E-8</v>
      </c>
      <c r="L18" s="5">
        <f>SUM(Calculations!N$78,Calculations!N$86,Calculations!N$94,Calculations!N$102,Calculations!N$109)</f>
        <v>5.2670458102619512E-8</v>
      </c>
      <c r="M18" s="5">
        <f>SUM(Calculations!O$78,Calculations!O$86,Calculations!O$94,Calculations!O$102,Calculations!O$109)</f>
        <v>5.2251084854820015E-8</v>
      </c>
      <c r="N18" s="5">
        <f>SUM(Calculations!P$78,Calculations!P$86,Calculations!P$94,Calculations!P$102,Calculations!P$109)</f>
        <v>5.2070927743234119E-8</v>
      </c>
      <c r="O18" s="5">
        <f>SUM(Calculations!Q$78,Calculations!Q$86,Calculations!Q$94,Calculations!Q$102,Calculations!Q$109)</f>
        <v>5.2247002548544762E-8</v>
      </c>
      <c r="P18" s="5">
        <f>SUM(Calculations!R$78,Calculations!R$86,Calculations!R$94,Calculations!R$102,Calculations!R$109)</f>
        <v>5.1804373773378425E-8</v>
      </c>
      <c r="Q18" s="5">
        <f>SUM(Calculations!S$78,Calculations!S$86,Calculations!S$94,Calculations!S$102,Calculations!S$109)</f>
        <v>5.1758598734947213E-8</v>
      </c>
      <c r="R18" s="5">
        <f>SUM(Calculations!T$78,Calculations!T$86,Calculations!T$94,Calculations!T$102,Calculations!T$109)</f>
        <v>5.1006367953408938E-8</v>
      </c>
      <c r="S18" s="5">
        <f>SUM(Calculations!U$78,Calculations!U$86,Calculations!U$94,Calculations!U$102,Calculations!U$109)</f>
        <v>5.0923486736116559E-8</v>
      </c>
      <c r="T18" s="5">
        <f>SUM(Calculations!V$78,Calculations!V$86,Calculations!V$94,Calculations!V$102,Calculations!V$109)</f>
        <v>5.0603703826063775E-8</v>
      </c>
      <c r="U18" s="5">
        <f>SUM(Calculations!W$78,Calculations!W$86,Calculations!W$94,Calculations!W$102,Calculations!W$109)</f>
        <v>5.0090070419720393E-8</v>
      </c>
      <c r="V18" s="5">
        <f>SUM(Calculations!X$78,Calculations!X$86,Calculations!X$94,Calculations!X$102,Calculations!X$109)</f>
        <v>5.0595513265074718E-8</v>
      </c>
      <c r="W18" s="5">
        <f>SUM(Calculations!Y$78,Calculations!Y$86,Calculations!Y$94,Calculations!Y$102,Calculations!Y$109)</f>
        <v>5.0848685716545937E-8</v>
      </c>
      <c r="X18" s="5">
        <f>SUM(Calculations!Z$78,Calculations!Z$86,Calculations!Z$94,Calculations!Z$102,Calculations!Z$109)</f>
        <v>5.1201908282642362E-8</v>
      </c>
      <c r="Y18" s="5">
        <f>SUM(Calculations!AA$78,Calculations!AA$86,Calculations!AA$94,Calculations!AA$102,Calculations!AA$109)</f>
        <v>5.1987792149613734E-8</v>
      </c>
      <c r="Z18" s="5">
        <f>SUM(Calculations!AB$78,Calculations!AB$86,Calculations!AB$94,Calculations!AB$102,Calculations!AB$109)</f>
        <v>5.130624490467896E-8</v>
      </c>
      <c r="AA18" s="5">
        <f>SUM(Calculations!AC$78,Calculations!AC$86,Calculations!AC$94,Calculations!AC$102,Calculations!AC$109)</f>
        <v>5.2326607106068013E-8</v>
      </c>
      <c r="AB18" s="5">
        <f>SUM(Calculations!AD$78,Calculations!AD$86,Calculations!AD$94,Calculations!AD$102,Calculations!AD$109)</f>
        <v>5.2912768975708804E-8</v>
      </c>
      <c r="AC18" s="5">
        <f>SUM(Calculations!AE$78,Calculations!AE$86,Calculations!AE$94,Calculations!AE$102,Calculations!AE$109)</f>
        <v>5.3002093571032734E-8</v>
      </c>
      <c r="AD18" s="5">
        <f>SUM(Calculations!AF$78,Calculations!AF$86,Calculations!AF$94,Calculations!AF$102,Calculations!AF$109)</f>
        <v>5.2686935305946351E-8</v>
      </c>
      <c r="AE18" s="5">
        <f>SUM(Calculations!AG$78,Calculations!AG$86,Calculations!AG$94,Calculations!AG$102,Calculations!AG$109)</f>
        <v>5.2223771846352775E-8</v>
      </c>
      <c r="AF18" s="5">
        <f>SUM(Calculations!AH$78,Calculations!AH$86,Calculations!AH$94,Calculations!AH$102,Calculations!AH$109)</f>
        <v>5.2947160099071001E-8</v>
      </c>
      <c r="AG18" s="5"/>
      <c r="AH18" s="5"/>
    </row>
    <row r="19" spans="1:34" x14ac:dyDescent="0.25">
      <c r="A19" t="s">
        <v>505</v>
      </c>
      <c r="B19" s="5">
        <f>SUM(Calculations!D$78,Calculations!D$86,Calculations!D$94,Calculations!D$102,Calculations!D$109)</f>
        <v>5.7037784505748876E-8</v>
      </c>
      <c r="C19" s="5">
        <f>SUM(Calculations!E$78,Calculations!E$86,Calculations!E$94,Calculations!E$102,Calculations!E$109)</f>
        <v>5.3995573872700192E-8</v>
      </c>
      <c r="D19" s="5">
        <f>SUM(Calculations!F$78,Calculations!F$86,Calculations!F$94,Calculations!F$102,Calculations!F$109)</f>
        <v>5.0446942982409065E-8</v>
      </c>
      <c r="E19" s="5">
        <f>SUM(Calculations!G$78,Calculations!G$86,Calculations!G$94,Calculations!G$102,Calculations!G$109)</f>
        <v>4.9895015479139353E-8</v>
      </c>
      <c r="F19" s="5">
        <f>SUM(Calculations!H$78,Calculations!H$86,Calculations!H$94,Calculations!H$102,Calculations!H$109)</f>
        <v>5.0586431877405605E-8</v>
      </c>
      <c r="G19" s="5">
        <f>SUM(Calculations!I$78,Calculations!I$86,Calculations!I$94,Calculations!I$102,Calculations!I$109)</f>
        <v>5.1463187459863894E-8</v>
      </c>
      <c r="H19" s="5">
        <f>SUM(Calculations!J$78,Calculations!J$86,Calculations!J$94,Calculations!J$102,Calculations!J$109)</f>
        <v>5.2145596263512452E-8</v>
      </c>
      <c r="I19" s="5">
        <f>SUM(Calculations!K$78,Calculations!K$86,Calculations!K$94,Calculations!K$102,Calculations!K$109)</f>
        <v>5.2182312125332868E-8</v>
      </c>
      <c r="J19" s="5">
        <f>SUM(Calculations!L$78,Calculations!L$86,Calculations!L$94,Calculations!L$102,Calculations!L$109)</f>
        <v>5.2343522237801597E-8</v>
      </c>
      <c r="K19" s="5">
        <f>SUM(Calculations!M$78,Calculations!M$86,Calculations!M$94,Calculations!M$102,Calculations!M$109)</f>
        <v>5.2556403450730389E-8</v>
      </c>
      <c r="L19" s="5">
        <f>SUM(Calculations!N$78,Calculations!N$86,Calculations!N$94,Calculations!N$102,Calculations!N$109)</f>
        <v>5.2670458102619512E-8</v>
      </c>
      <c r="M19" s="5">
        <f>SUM(Calculations!O$78,Calculations!O$86,Calculations!O$94,Calculations!O$102,Calculations!O$109)</f>
        <v>5.2251084854820015E-8</v>
      </c>
      <c r="N19" s="5">
        <f>SUM(Calculations!P$78,Calculations!P$86,Calculations!P$94,Calculations!P$102,Calculations!P$109)</f>
        <v>5.2070927743234119E-8</v>
      </c>
      <c r="O19" s="5">
        <f>SUM(Calculations!Q$78,Calculations!Q$86,Calculations!Q$94,Calculations!Q$102,Calculations!Q$109)</f>
        <v>5.2247002548544762E-8</v>
      </c>
      <c r="P19" s="5">
        <f>SUM(Calculations!R$78,Calculations!R$86,Calculations!R$94,Calculations!R$102,Calculations!R$109)</f>
        <v>5.1804373773378425E-8</v>
      </c>
      <c r="Q19" s="5">
        <f>SUM(Calculations!S$78,Calculations!S$86,Calculations!S$94,Calculations!S$102,Calculations!S$109)</f>
        <v>5.1758598734947213E-8</v>
      </c>
      <c r="R19" s="5">
        <f>SUM(Calculations!T$78,Calculations!T$86,Calculations!T$94,Calculations!T$102,Calculations!T$109)</f>
        <v>5.1006367953408938E-8</v>
      </c>
      <c r="S19" s="5">
        <f>SUM(Calculations!U$78,Calculations!U$86,Calculations!U$94,Calculations!U$102,Calculations!U$109)</f>
        <v>5.0923486736116559E-8</v>
      </c>
      <c r="T19" s="5">
        <f>SUM(Calculations!V$78,Calculations!V$86,Calculations!V$94,Calculations!V$102,Calculations!V$109)</f>
        <v>5.0603703826063775E-8</v>
      </c>
      <c r="U19" s="5">
        <f>SUM(Calculations!W$78,Calculations!W$86,Calculations!W$94,Calculations!W$102,Calculations!W$109)</f>
        <v>5.0090070419720393E-8</v>
      </c>
      <c r="V19" s="5">
        <f>SUM(Calculations!X$78,Calculations!X$86,Calculations!X$94,Calculations!X$102,Calculations!X$109)</f>
        <v>5.0595513265074718E-8</v>
      </c>
      <c r="W19" s="5">
        <f>SUM(Calculations!Y$78,Calculations!Y$86,Calculations!Y$94,Calculations!Y$102,Calculations!Y$109)</f>
        <v>5.0848685716545937E-8</v>
      </c>
      <c r="X19" s="5">
        <f>SUM(Calculations!Z$78,Calculations!Z$86,Calculations!Z$94,Calculations!Z$102,Calculations!Z$109)</f>
        <v>5.1201908282642362E-8</v>
      </c>
      <c r="Y19" s="5">
        <f>SUM(Calculations!AA$78,Calculations!AA$86,Calculations!AA$94,Calculations!AA$102,Calculations!AA$109)</f>
        <v>5.1987792149613734E-8</v>
      </c>
      <c r="Z19" s="5">
        <f>SUM(Calculations!AB$78,Calculations!AB$86,Calculations!AB$94,Calculations!AB$102,Calculations!AB$109)</f>
        <v>5.130624490467896E-8</v>
      </c>
      <c r="AA19" s="5">
        <f>SUM(Calculations!AC$78,Calculations!AC$86,Calculations!AC$94,Calculations!AC$102,Calculations!AC$109)</f>
        <v>5.2326607106068013E-8</v>
      </c>
      <c r="AB19" s="5">
        <f>SUM(Calculations!AD$78,Calculations!AD$86,Calculations!AD$94,Calculations!AD$102,Calculations!AD$109)</f>
        <v>5.2912768975708804E-8</v>
      </c>
      <c r="AC19" s="5">
        <f>SUM(Calculations!AE$78,Calculations!AE$86,Calculations!AE$94,Calculations!AE$102,Calculations!AE$109)</f>
        <v>5.3002093571032734E-8</v>
      </c>
      <c r="AD19" s="5">
        <f>SUM(Calculations!AF$78,Calculations!AF$86,Calculations!AF$94,Calculations!AF$102,Calculations!AF$109)</f>
        <v>5.2686935305946351E-8</v>
      </c>
      <c r="AE19" s="5">
        <f>SUM(Calculations!AG$78,Calculations!AG$86,Calculations!AG$94,Calculations!AG$102,Calculations!AG$109)</f>
        <v>5.2223771846352775E-8</v>
      </c>
      <c r="AF19" s="5">
        <f>SUM(Calculations!AH$78,Calculations!AH$86,Calculations!AH$94,Calculations!AH$102,Calculations!AH$109)</f>
        <v>5.2947160099071001E-8</v>
      </c>
      <c r="AG19" s="5"/>
      <c r="AH19" s="5"/>
    </row>
    <row r="20" spans="1:34" x14ac:dyDescent="0.25">
      <c r="A20" t="s">
        <v>506</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row>
    <row r="21" spans="1:34" x14ac:dyDescent="0.25">
      <c r="A21" t="s">
        <v>507</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row>
    <row r="22" spans="1:34" x14ac:dyDescent="0.25">
      <c r="A22" t="s">
        <v>503</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1AECD-46E4-4CBC-8C8B-B9465F8C105C}">
  <sheetPr>
    <tabColor theme="3"/>
  </sheetPr>
  <dimension ref="A1:AH18"/>
  <sheetViews>
    <sheetView workbookViewId="0">
      <selection activeCell="L8" sqref="L8:AF8"/>
    </sheetView>
  </sheetViews>
  <sheetFormatPr defaultRowHeight="15" x14ac:dyDescent="0.25"/>
  <cols>
    <col min="1" max="1" width="32.42578125" customWidth="1"/>
  </cols>
  <sheetData>
    <row r="1" spans="1:34" x14ac:dyDescent="0.25">
      <c r="A1" s="15" t="s">
        <v>673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x14ac:dyDescent="0.25">
      <c r="A2" t="s">
        <v>664</v>
      </c>
      <c r="B2" s="19">
        <f>Calculations!C33</f>
        <v>0.39217710728623101</v>
      </c>
      <c r="C2" s="19">
        <f>Calculations!D33</f>
        <v>0.31989540904438946</v>
      </c>
      <c r="D2" s="19">
        <f>Calculations!E33</f>
        <v>0.33230210059378518</v>
      </c>
      <c r="E2" s="19">
        <f>Calculations!F33</f>
        <v>0.35053077387306397</v>
      </c>
      <c r="F2" s="19">
        <f>Calculations!G33</f>
        <v>0.41132451243803164</v>
      </c>
      <c r="G2" s="19">
        <f>Calculations!H33</f>
        <v>0.43166093130538014</v>
      </c>
      <c r="H2" s="19">
        <f>Calculations!I33</f>
        <v>0.44349134999614009</v>
      </c>
      <c r="I2" s="19">
        <f>Calculations!J33</f>
        <v>0.45846106071219805</v>
      </c>
      <c r="J2" s="19">
        <f>Calculations!K33</f>
        <v>0.4603413989714043</v>
      </c>
      <c r="K2" s="19">
        <f>Calculations!L33</f>
        <v>0.46268892759130964</v>
      </c>
      <c r="L2" s="19">
        <f>Calculations!M33</f>
        <v>0.47296355844160021</v>
      </c>
      <c r="M2" s="19">
        <f>Calculations!N33</f>
        <v>0.47743444223938519</v>
      </c>
      <c r="N2" s="19">
        <f>Calculations!O33</f>
        <v>0.4884105826167624</v>
      </c>
      <c r="O2" s="19">
        <f>Calculations!P33</f>
        <v>0.48455610506515023</v>
      </c>
      <c r="P2" s="19">
        <f>Calculations!Q33</f>
        <v>0.50697090143679757</v>
      </c>
      <c r="Q2" s="19">
        <f>Calculations!R33</f>
        <v>0.53367452355286327</v>
      </c>
      <c r="R2" s="19">
        <f>Calculations!S33</f>
        <v>0.5445107518984168</v>
      </c>
      <c r="S2" s="19">
        <f>Calculations!T33</f>
        <v>0.55611988748004071</v>
      </c>
      <c r="T2" s="19">
        <f>Calculations!U33</f>
        <v>0.55837210543599758</v>
      </c>
      <c r="U2" s="19">
        <f>Calculations!V33</f>
        <v>0.56005052626501151</v>
      </c>
      <c r="V2" s="19">
        <f>Calculations!W33</f>
        <v>0.56900861787829482</v>
      </c>
      <c r="W2" s="19">
        <f>Calculations!X33</f>
        <v>0.57020200392438491</v>
      </c>
      <c r="X2" s="19">
        <f>Calculations!Y33</f>
        <v>0.57602405402718537</v>
      </c>
      <c r="Y2" s="19">
        <f>Calculations!Z33</f>
        <v>0.58542218669377366</v>
      </c>
      <c r="Z2" s="19">
        <f>Calculations!AA33</f>
        <v>0.59267433657852298</v>
      </c>
      <c r="AA2" s="19">
        <f>Calculations!AB33</f>
        <v>0.60620823184868677</v>
      </c>
      <c r="AB2" s="19">
        <f>Calculations!AC33</f>
        <v>0.61168648187983699</v>
      </c>
      <c r="AC2" s="19">
        <f>Calculations!AD33</f>
        <v>0.62309019997876425</v>
      </c>
      <c r="AD2" s="19">
        <f>Calculations!AE33</f>
        <v>0.63517794046322185</v>
      </c>
      <c r="AE2" s="19">
        <f>Calculations!AF33</f>
        <v>0.64052668305736016</v>
      </c>
      <c r="AF2" s="19">
        <f>Calculations!AG33</f>
        <v>0.63360124648119776</v>
      </c>
      <c r="AG2" s="19"/>
      <c r="AH2" s="19"/>
    </row>
    <row r="3" spans="1:34" x14ac:dyDescent="0.25">
      <c r="A3" t="s">
        <v>671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4" x14ac:dyDescent="0.25">
      <c r="A4" t="s">
        <v>672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4" x14ac:dyDescent="0.25">
      <c r="A5" t="s">
        <v>40</v>
      </c>
      <c r="B5" s="19">
        <f>Calculations!C39</f>
        <v>0.3822667786942785</v>
      </c>
      <c r="C5" s="19">
        <f>Calculations!D39</f>
        <v>0</v>
      </c>
      <c r="D5" s="19">
        <f>Calculations!E39</f>
        <v>1.5313630796383289</v>
      </c>
      <c r="E5" s="19">
        <f>Calculations!F39</f>
        <v>1.5277284256072752</v>
      </c>
      <c r="F5" s="19">
        <f>Calculations!G39</f>
        <v>1.5209645533355132</v>
      </c>
      <c r="G5" s="19">
        <f>Calculations!H39</f>
        <v>1.5349665357660423</v>
      </c>
      <c r="H5" s="19">
        <f>Calculations!I39</f>
        <v>1.5517205047647491</v>
      </c>
      <c r="I5">
        <f>Calculations!J39</f>
        <v>0</v>
      </c>
      <c r="J5">
        <f>Calculations!K39</f>
        <v>0</v>
      </c>
      <c r="K5">
        <f>Calculations!L39</f>
        <v>0</v>
      </c>
      <c r="L5">
        <f>Calculations!M39</f>
        <v>0</v>
      </c>
      <c r="M5">
        <f>Calculations!N39</f>
        <v>0</v>
      </c>
      <c r="N5">
        <f>Calculations!O39</f>
        <v>0</v>
      </c>
      <c r="O5">
        <f>Calculations!P39</f>
        <v>0</v>
      </c>
      <c r="P5">
        <f>Calculations!Q39</f>
        <v>0</v>
      </c>
      <c r="Q5">
        <f>Calculations!R39</f>
        <v>0</v>
      </c>
      <c r="R5">
        <f>Calculations!S39</f>
        <v>0</v>
      </c>
      <c r="S5">
        <f>Calculations!T39</f>
        <v>0</v>
      </c>
      <c r="T5">
        <f>Calculations!U39</f>
        <v>0</v>
      </c>
      <c r="U5">
        <f>Calculations!V39</f>
        <v>0</v>
      </c>
      <c r="V5">
        <f>Calculations!W39</f>
        <v>0</v>
      </c>
      <c r="W5">
        <f>Calculations!X39</f>
        <v>0</v>
      </c>
      <c r="X5">
        <f>Calculations!Y39</f>
        <v>0</v>
      </c>
      <c r="Y5">
        <f>Calculations!Z39</f>
        <v>0</v>
      </c>
      <c r="Z5">
        <f>Calculations!AA39</f>
        <v>0</v>
      </c>
      <c r="AA5">
        <f>Calculations!AB39</f>
        <v>0</v>
      </c>
      <c r="AB5">
        <f>Calculations!AC39</f>
        <v>0</v>
      </c>
      <c r="AC5">
        <f>Calculations!AD39</f>
        <v>0</v>
      </c>
      <c r="AD5">
        <f>Calculations!AE39</f>
        <v>0</v>
      </c>
      <c r="AE5">
        <f>Calculations!AF39</f>
        <v>0</v>
      </c>
      <c r="AF5">
        <f>Calculations!AG39</f>
        <v>0</v>
      </c>
      <c r="AG5" s="19"/>
      <c r="AH5" s="19"/>
    </row>
    <row r="6" spans="1:34" x14ac:dyDescent="0.25">
      <c r="A6" t="s">
        <v>24</v>
      </c>
      <c r="B6">
        <f>'Subsidies Paid'!K5*About!$A$73*1000</f>
        <v>0</v>
      </c>
      <c r="C6">
        <f>'Subsidies Paid'!L5*About!$A$73*1000</f>
        <v>0</v>
      </c>
      <c r="D6">
        <f>'Subsidies Paid'!M5*About!$A$73*1000</f>
        <v>0</v>
      </c>
      <c r="E6">
        <f>'Subsidies Paid'!N5*About!$A$73*1000</f>
        <v>0</v>
      </c>
      <c r="F6">
        <f>'Subsidies Paid'!O5*About!$A$73*1000</f>
        <v>0</v>
      </c>
      <c r="G6">
        <f>'Subsidies Paid'!P5*About!$A$73*1000</f>
        <v>0</v>
      </c>
      <c r="H6">
        <f>'Subsidies Paid'!Q5*About!$A$73*1000</f>
        <v>0</v>
      </c>
      <c r="I6">
        <f>'Subsidies Paid'!R5*About!$A$73*1000</f>
        <v>0</v>
      </c>
      <c r="J6">
        <f>'Subsidies Paid'!S5*About!$A$73*1000</f>
        <v>0</v>
      </c>
      <c r="K6">
        <f>'Subsidies Paid'!T5*About!$A$73*1000</f>
        <v>0</v>
      </c>
      <c r="L6">
        <f>'Subsidies Paid'!U5*About!$A$73*1000</f>
        <v>0</v>
      </c>
      <c r="M6">
        <f>'Subsidies Paid'!V5*About!$A$73*1000</f>
        <v>0</v>
      </c>
      <c r="N6">
        <f>'Subsidies Paid'!W5*About!$A$73*1000</f>
        <v>0</v>
      </c>
      <c r="O6">
        <v>0</v>
      </c>
      <c r="P6">
        <v>0</v>
      </c>
      <c r="Q6">
        <v>0</v>
      </c>
      <c r="R6">
        <v>0</v>
      </c>
      <c r="S6">
        <v>0</v>
      </c>
      <c r="T6">
        <v>0</v>
      </c>
      <c r="U6">
        <v>0</v>
      </c>
      <c r="V6">
        <v>0</v>
      </c>
      <c r="W6">
        <v>0</v>
      </c>
      <c r="X6">
        <v>0</v>
      </c>
      <c r="Y6">
        <v>0</v>
      </c>
      <c r="Z6">
        <v>0</v>
      </c>
      <c r="AA6">
        <v>0</v>
      </c>
      <c r="AB6">
        <v>0</v>
      </c>
      <c r="AC6">
        <v>0</v>
      </c>
      <c r="AD6">
        <v>0</v>
      </c>
      <c r="AE6">
        <v>0</v>
      </c>
      <c r="AF6">
        <v>0</v>
      </c>
      <c r="AG6" s="19"/>
      <c r="AH6" s="19"/>
    </row>
    <row r="7" spans="1:34" x14ac:dyDescent="0.25">
      <c r="A7" t="s">
        <v>512</v>
      </c>
      <c r="B7" s="19">
        <f>-PV('Wind PV Calcs'!$B$5,'Wind PV Calcs'!$B$1,'Subsidies Paid'!M10*About!$A$77*1000*'Monetizing Tax Credit Penalty'!$A$30*'Wind PV Calcs'!$B$6*'Wind PV Calcs'!$B$3)/('Wind PV Calcs'!$B$3*'Wind PV Calcs'!$B$6*'Wind PV Calcs'!$B$2)</f>
        <v>2.5662975615208952</v>
      </c>
      <c r="C7" s="19">
        <f>-PV('Wind PV Calcs'!$B$5,'Wind PV Calcs'!$B$1,'Subsidies Paid'!N10*About!$A$77*1000*'Monetizing Tax Credit Penalty'!$A$30*'Wind PV Calcs'!$B$6*'Wind PV Calcs'!$B$3)/('Wind PV Calcs'!$B$3*'Wind PV Calcs'!$B$6*'Wind PV Calcs'!$B$2)</f>
        <v>2.5662975615208952</v>
      </c>
      <c r="D7" s="19">
        <f>C7</f>
        <v>2.5662975615208952</v>
      </c>
      <c r="E7" s="19">
        <f>'Inflation Reduction Act'!B203</f>
        <v>6.2125048095973447</v>
      </c>
      <c r="F7" s="19">
        <f>'Inflation Reduction Act'!C203</f>
        <v>6.2125048095973447</v>
      </c>
      <c r="G7" s="19">
        <f>'Inflation Reduction Act'!D203</f>
        <v>6.212504809597343</v>
      </c>
      <c r="H7" s="19">
        <f>'Inflation Reduction Act'!E203</f>
        <v>6.716221415780911</v>
      </c>
      <c r="I7" s="19">
        <f>'Inflation Reduction Act'!F203</f>
        <v>6.7162214157809128</v>
      </c>
      <c r="J7" s="19">
        <f>'Inflation Reduction Act'!G203</f>
        <v>6.7162214157809119</v>
      </c>
      <c r="K7" s="19">
        <f>'Inflation Reduction Act'!H203</f>
        <v>6.7162214157809128</v>
      </c>
      <c r="L7" s="19">
        <f>'Inflation Reduction Act'!I203</f>
        <v>6.716221415780911</v>
      </c>
      <c r="M7" s="19">
        <f>'Inflation Reduction Act'!J203</f>
        <v>6.7162214157809119</v>
      </c>
      <c r="N7" s="19">
        <f>'Inflation Reduction Act'!K203</f>
        <v>6.7162214157809101</v>
      </c>
      <c r="O7" s="19">
        <f>'Inflation Reduction Act'!L203</f>
        <v>6.7162214157809128</v>
      </c>
      <c r="P7" s="19">
        <f>'Inflation Reduction Act'!M203</f>
        <v>6.7162214157809119</v>
      </c>
      <c r="Q7" s="19">
        <f>'Inflation Reduction Act'!N203</f>
        <v>6.7162214157809119</v>
      </c>
      <c r="R7" s="19">
        <f>'Inflation Reduction Act'!O203</f>
        <v>6.7162214157809128</v>
      </c>
      <c r="S7" s="19">
        <f>'Inflation Reduction Act'!P203</f>
        <v>5.0371660618356842</v>
      </c>
      <c r="T7" s="19">
        <f>'Inflation Reduction Act'!Q203</f>
        <v>3.3581107078904555</v>
      </c>
      <c r="U7" s="19">
        <f>'Inflation Reduction Act'!R203</f>
        <v>0</v>
      </c>
      <c r="V7" s="19">
        <f>'Inflation Reduction Act'!S203</f>
        <v>0</v>
      </c>
      <c r="W7" s="19">
        <f>'Inflation Reduction Act'!T203</f>
        <v>0</v>
      </c>
      <c r="X7" s="19">
        <f>'Inflation Reduction Act'!U203</f>
        <v>0</v>
      </c>
      <c r="Y7" s="19">
        <f>'Inflation Reduction Act'!V203</f>
        <v>0</v>
      </c>
      <c r="Z7" s="19">
        <f>'Inflation Reduction Act'!W203</f>
        <v>0</v>
      </c>
      <c r="AA7" s="19">
        <f>'Inflation Reduction Act'!X203</f>
        <v>0</v>
      </c>
      <c r="AB7" s="19">
        <f>'Inflation Reduction Act'!Y203</f>
        <v>0</v>
      </c>
      <c r="AC7" s="19">
        <f>'Inflation Reduction Act'!Z203</f>
        <v>0</v>
      </c>
      <c r="AD7" s="19">
        <f>'Inflation Reduction Act'!AA203</f>
        <v>0</v>
      </c>
      <c r="AE7" s="19">
        <f>'Inflation Reduction Act'!AB203</f>
        <v>0</v>
      </c>
      <c r="AF7" s="19">
        <f>'Inflation Reduction Act'!AC203</f>
        <v>0</v>
      </c>
      <c r="AG7" s="19"/>
      <c r="AH7" s="19"/>
    </row>
    <row r="8" spans="1:34" x14ac:dyDescent="0.25">
      <c r="A8" t="s">
        <v>665</v>
      </c>
      <c r="B8">
        <v>0</v>
      </c>
      <c r="C8">
        <v>0</v>
      </c>
      <c r="D8">
        <v>0</v>
      </c>
      <c r="E8">
        <v>0</v>
      </c>
      <c r="F8">
        <v>0</v>
      </c>
      <c r="G8">
        <v>0</v>
      </c>
      <c r="H8">
        <v>0</v>
      </c>
      <c r="I8">
        <v>0</v>
      </c>
      <c r="J8">
        <v>0</v>
      </c>
      <c r="K8">
        <v>0</v>
      </c>
      <c r="L8" s="4">
        <f>'Inflation Reduction Act'!I207</f>
        <v>5.8145069534310228</v>
      </c>
      <c r="M8" s="4">
        <f>'Inflation Reduction Act'!J207</f>
        <v>5.8145069534310236</v>
      </c>
      <c r="N8" s="4">
        <f>'Inflation Reduction Act'!K207</f>
        <v>5.8145069534310228</v>
      </c>
      <c r="O8" s="4">
        <f>'Inflation Reduction Act'!L207</f>
        <v>5.8145069534310236</v>
      </c>
      <c r="P8" s="4">
        <f>'Inflation Reduction Act'!M207</f>
        <v>5.8145069534310236</v>
      </c>
      <c r="Q8" s="4">
        <f>'Inflation Reduction Act'!N207</f>
        <v>5.8145069534310219</v>
      </c>
      <c r="R8" s="4">
        <f>'Inflation Reduction Act'!O207</f>
        <v>5.8145069534310254</v>
      </c>
      <c r="S8" s="4">
        <f>'Inflation Reduction Act'!P207</f>
        <v>4.3608802150732666</v>
      </c>
      <c r="T8" s="4">
        <f>'Inflation Reduction Act'!Q207</f>
        <v>2.9072534767155123</v>
      </c>
      <c r="U8" s="4">
        <f>'Inflation Reduction Act'!R207</f>
        <v>0</v>
      </c>
      <c r="V8" s="4">
        <f>'Inflation Reduction Act'!S207</f>
        <v>0</v>
      </c>
      <c r="W8" s="4">
        <f>'Inflation Reduction Act'!T207</f>
        <v>0</v>
      </c>
      <c r="X8" s="4">
        <f>'Inflation Reduction Act'!U207</f>
        <v>0</v>
      </c>
      <c r="Y8" s="4">
        <f>'Inflation Reduction Act'!V207</f>
        <v>0</v>
      </c>
      <c r="Z8" s="4">
        <f>'Inflation Reduction Act'!W207</f>
        <v>0</v>
      </c>
      <c r="AA8" s="4">
        <f>'Inflation Reduction Act'!X207</f>
        <v>0</v>
      </c>
      <c r="AB8" s="4">
        <f>'Inflation Reduction Act'!Y207</f>
        <v>0</v>
      </c>
      <c r="AC8" s="4">
        <f>'Inflation Reduction Act'!Z207</f>
        <v>0</v>
      </c>
      <c r="AD8" s="4">
        <f>'Inflation Reduction Act'!AA207</f>
        <v>0</v>
      </c>
      <c r="AE8" s="4">
        <f>'Inflation Reduction Act'!AB207</f>
        <v>0</v>
      </c>
      <c r="AF8" s="4">
        <f>'Inflation Reduction Act'!AC207</f>
        <v>0</v>
      </c>
    </row>
    <row r="9" spans="1:34" x14ac:dyDescent="0.25">
      <c r="A9" t="s">
        <v>666</v>
      </c>
      <c r="B9">
        <v>0</v>
      </c>
      <c r="C9">
        <v>0</v>
      </c>
      <c r="D9">
        <v>0</v>
      </c>
      <c r="E9" s="4">
        <f>'Inflation Reduction Act'!B212</f>
        <v>5.5111793133007971</v>
      </c>
      <c r="F9" s="4">
        <f>'Inflation Reduction Act'!C212</f>
        <v>5.5111793133007971</v>
      </c>
      <c r="G9" s="4">
        <f>'Inflation Reduction Act'!D212</f>
        <v>5.5111793133007971</v>
      </c>
      <c r="H9" s="4">
        <f>'Inflation Reduction Act'!E212</f>
        <v>5.9580316900549164</v>
      </c>
      <c r="I9" s="4">
        <f>'Inflation Reduction Act'!F212</f>
        <v>5.9580316900549164</v>
      </c>
      <c r="J9" s="4">
        <f>'Inflation Reduction Act'!G212</f>
        <v>5.9580316900549164</v>
      </c>
      <c r="K9" s="4">
        <f>'Inflation Reduction Act'!H212</f>
        <v>5.9580316900549164</v>
      </c>
      <c r="L9" s="4">
        <f>'Inflation Reduction Act'!I212</f>
        <v>5.9580316900549164</v>
      </c>
      <c r="M9" s="4">
        <f>'Inflation Reduction Act'!J212</f>
        <v>5.9580316900549164</v>
      </c>
      <c r="N9" s="4">
        <f>'Inflation Reduction Act'!K212</f>
        <v>5.9580316900549164</v>
      </c>
      <c r="O9" s="4">
        <f>'Inflation Reduction Act'!L212</f>
        <v>5.9580316900549164</v>
      </c>
      <c r="P9" s="4">
        <f>'Inflation Reduction Act'!M212</f>
        <v>5.9580316900549164</v>
      </c>
      <c r="Q9" s="4">
        <f>'Inflation Reduction Act'!N212</f>
        <v>5.9580316900549164</v>
      </c>
      <c r="R9" s="4">
        <f>'Inflation Reduction Act'!O212</f>
        <v>5.9580316900549164</v>
      </c>
      <c r="S9" s="4">
        <f>'Inflation Reduction Act'!P212</f>
        <v>4.4685237675411873</v>
      </c>
      <c r="T9" s="4">
        <f>'Inflation Reduction Act'!Q212</f>
        <v>2.9790158450274582</v>
      </c>
      <c r="U9" s="4">
        <f>'Inflation Reduction Act'!R212</f>
        <v>0</v>
      </c>
      <c r="V9" s="4">
        <f>'Inflation Reduction Act'!S212</f>
        <v>0</v>
      </c>
      <c r="W9" s="4">
        <f>'Inflation Reduction Act'!T212</f>
        <v>0</v>
      </c>
      <c r="X9" s="4">
        <f>'Inflation Reduction Act'!U212</f>
        <v>0</v>
      </c>
      <c r="Y9" s="4">
        <f>'Inflation Reduction Act'!V212</f>
        <v>0</v>
      </c>
      <c r="Z9" s="4">
        <f>'Inflation Reduction Act'!W212</f>
        <v>0</v>
      </c>
      <c r="AA9" s="4">
        <f>'Inflation Reduction Act'!X212</f>
        <v>0</v>
      </c>
      <c r="AB9" s="4">
        <f>'Inflation Reduction Act'!Y212</f>
        <v>0</v>
      </c>
      <c r="AC9" s="4">
        <f>'Inflation Reduction Act'!Z212</f>
        <v>0</v>
      </c>
      <c r="AD9" s="4">
        <f>'Inflation Reduction Act'!AA212</f>
        <v>0</v>
      </c>
      <c r="AE9" s="4">
        <f>'Inflation Reduction Act'!AB212</f>
        <v>0</v>
      </c>
      <c r="AF9" s="4">
        <f>'Inflation Reduction Act'!AC212</f>
        <v>0</v>
      </c>
    </row>
    <row r="10" spans="1:34" x14ac:dyDescent="0.25">
      <c r="A10" t="s">
        <v>25</v>
      </c>
      <c r="B10">
        <f>'Subsidies Paid'!K2*About!$A$73*1000</f>
        <v>0</v>
      </c>
      <c r="C10">
        <f>'Subsidies Paid'!L2*About!$A$73*1000</f>
        <v>0</v>
      </c>
      <c r="D10">
        <f>'Subsidies Paid'!M2*About!$A$73*1000</f>
        <v>0</v>
      </c>
      <c r="E10">
        <f>'Subsidies Paid'!N2*About!$A$73*1000</f>
        <v>0</v>
      </c>
      <c r="F10">
        <f>'Subsidies Paid'!O2*About!$A$73*1000</f>
        <v>0</v>
      </c>
      <c r="G10">
        <f>'Subsidies Paid'!P2*About!$A$73*1000</f>
        <v>0</v>
      </c>
      <c r="H10">
        <f>'Subsidies Paid'!Q2*About!$A$73*1000</f>
        <v>0</v>
      </c>
      <c r="I10">
        <f>'Subsidies Paid'!R2*About!$A$73*1000</f>
        <v>0</v>
      </c>
      <c r="J10">
        <f>'Subsidies Paid'!S2*About!$A$73*1000</f>
        <v>0</v>
      </c>
      <c r="K10">
        <f>'Subsidies Paid'!T2*About!$A$73*1000</f>
        <v>0</v>
      </c>
      <c r="L10">
        <f>'Subsidies Paid'!U2*About!$A$73*1000</f>
        <v>0</v>
      </c>
      <c r="M10">
        <f>'Subsidies Paid'!V2*About!$A$73*1000</f>
        <v>0</v>
      </c>
      <c r="N10">
        <f>'Subsidies Paid'!W2*About!$A$73*1000</f>
        <v>0</v>
      </c>
      <c r="O10">
        <v>0</v>
      </c>
      <c r="P10">
        <v>0</v>
      </c>
      <c r="Q10">
        <v>0</v>
      </c>
      <c r="R10">
        <v>0</v>
      </c>
      <c r="S10">
        <v>0</v>
      </c>
      <c r="T10">
        <v>0</v>
      </c>
      <c r="U10">
        <v>0</v>
      </c>
      <c r="V10">
        <v>0</v>
      </c>
      <c r="W10">
        <v>0</v>
      </c>
      <c r="X10">
        <v>0</v>
      </c>
      <c r="Y10">
        <v>0</v>
      </c>
      <c r="Z10">
        <v>0</v>
      </c>
      <c r="AA10">
        <v>0</v>
      </c>
      <c r="AB10">
        <v>0</v>
      </c>
      <c r="AC10">
        <v>0</v>
      </c>
      <c r="AD10">
        <v>0</v>
      </c>
      <c r="AE10">
        <v>0</v>
      </c>
      <c r="AF10">
        <v>0</v>
      </c>
      <c r="AG10" s="19"/>
      <c r="AH10" s="19"/>
    </row>
    <row r="11" spans="1:34" x14ac:dyDescent="0.25">
      <c r="A11" t="s">
        <v>303</v>
      </c>
      <c r="B11">
        <v>0</v>
      </c>
      <c r="C11">
        <v>0</v>
      </c>
      <c r="D11">
        <v>0</v>
      </c>
      <c r="E11" s="4">
        <f>'Inflation Reduction Act'!B216</f>
        <v>5.5111793133007971</v>
      </c>
      <c r="F11" s="4">
        <f>'Inflation Reduction Act'!C216</f>
        <v>5.5111793133007971</v>
      </c>
      <c r="G11" s="4">
        <f>'Inflation Reduction Act'!D216</f>
        <v>5.5111793133007971</v>
      </c>
      <c r="H11" s="4">
        <f>'Inflation Reduction Act'!E216</f>
        <v>5.9580316900549155</v>
      </c>
      <c r="I11" s="4">
        <f>'Inflation Reduction Act'!F216</f>
        <v>5.9580316900549155</v>
      </c>
      <c r="J11" s="4">
        <f>'Inflation Reduction Act'!G216</f>
        <v>5.9580316900549155</v>
      </c>
      <c r="K11" s="4">
        <f>'Inflation Reduction Act'!H216</f>
        <v>5.9580316900549155</v>
      </c>
      <c r="L11" s="4">
        <f>'Inflation Reduction Act'!I216</f>
        <v>5.9580316900549155</v>
      </c>
      <c r="M11" s="4">
        <f>'Inflation Reduction Act'!J216</f>
        <v>5.9580316900549155</v>
      </c>
      <c r="N11" s="4">
        <f>'Inflation Reduction Act'!K216</f>
        <v>5.9580316900549155</v>
      </c>
      <c r="O11" s="4">
        <f>'Inflation Reduction Act'!L216</f>
        <v>5.9580316900549155</v>
      </c>
      <c r="P11" s="4">
        <f>'Inflation Reduction Act'!M216</f>
        <v>5.9580316900549155</v>
      </c>
      <c r="Q11" s="4">
        <f>'Inflation Reduction Act'!N216</f>
        <v>5.9580316900549155</v>
      </c>
      <c r="R11" s="4">
        <f>'Inflation Reduction Act'!O216</f>
        <v>5.9580316900549155</v>
      </c>
      <c r="S11" s="4">
        <f>'Inflation Reduction Act'!P216</f>
        <v>4.4685237675411882</v>
      </c>
      <c r="T11" s="4">
        <f>'Inflation Reduction Act'!Q216</f>
        <v>2.9790158450274578</v>
      </c>
      <c r="U11" s="4">
        <f>'Inflation Reduction Act'!R216</f>
        <v>0</v>
      </c>
      <c r="V11" s="4">
        <f>'Inflation Reduction Act'!S216</f>
        <v>0</v>
      </c>
      <c r="W11" s="4">
        <f>'Inflation Reduction Act'!T216</f>
        <v>0</v>
      </c>
      <c r="X11" s="4">
        <f>'Inflation Reduction Act'!U216</f>
        <v>0</v>
      </c>
      <c r="Y11" s="4">
        <f>'Inflation Reduction Act'!V216</f>
        <v>0</v>
      </c>
      <c r="Z11" s="4">
        <f>'Inflation Reduction Act'!W216</f>
        <v>0</v>
      </c>
      <c r="AA11" s="4">
        <f>'Inflation Reduction Act'!X216</f>
        <v>0</v>
      </c>
      <c r="AB11" s="4">
        <f>'Inflation Reduction Act'!Y216</f>
        <v>0</v>
      </c>
      <c r="AC11" s="4">
        <f>'Inflation Reduction Act'!Z216</f>
        <v>0</v>
      </c>
      <c r="AD11" s="4">
        <f>'Inflation Reduction Act'!AA216</f>
        <v>0</v>
      </c>
      <c r="AE11" s="4">
        <f>'Inflation Reduction Act'!AB216</f>
        <v>0</v>
      </c>
      <c r="AF11" s="4">
        <f>'Inflation Reduction Act'!AC216</f>
        <v>0</v>
      </c>
    </row>
    <row r="12" spans="1:34" x14ac:dyDescent="0.25">
      <c r="A12" t="s">
        <v>667</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row>
    <row r="13" spans="1:34" x14ac:dyDescent="0.25">
      <c r="A13" t="s">
        <v>668</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row>
    <row r="14" spans="1:34" x14ac:dyDescent="0.25">
      <c r="A14" t="s">
        <v>669</v>
      </c>
      <c r="B14" s="19">
        <f t="shared" ref="B14:AF14" si="0">B2</f>
        <v>0.39217710728623101</v>
      </c>
      <c r="C14" s="19">
        <f t="shared" si="0"/>
        <v>0.31989540904438946</v>
      </c>
      <c r="D14" s="19">
        <f t="shared" si="0"/>
        <v>0.33230210059378518</v>
      </c>
      <c r="E14" s="19">
        <f t="shared" si="0"/>
        <v>0.35053077387306397</v>
      </c>
      <c r="F14" s="19">
        <f t="shared" si="0"/>
        <v>0.41132451243803164</v>
      </c>
      <c r="G14" s="19">
        <f t="shared" si="0"/>
        <v>0.43166093130538014</v>
      </c>
      <c r="H14" s="19">
        <f t="shared" si="0"/>
        <v>0.44349134999614009</v>
      </c>
      <c r="I14" s="19">
        <f t="shared" si="0"/>
        <v>0.45846106071219805</v>
      </c>
      <c r="J14" s="19">
        <f t="shared" si="0"/>
        <v>0.4603413989714043</v>
      </c>
      <c r="K14" s="19">
        <f t="shared" si="0"/>
        <v>0.46268892759130964</v>
      </c>
      <c r="L14" s="19">
        <f t="shared" si="0"/>
        <v>0.47296355844160021</v>
      </c>
      <c r="M14" s="19">
        <f t="shared" si="0"/>
        <v>0.47743444223938519</v>
      </c>
      <c r="N14" s="19">
        <f t="shared" si="0"/>
        <v>0.4884105826167624</v>
      </c>
      <c r="O14" s="19">
        <f t="shared" si="0"/>
        <v>0.48455610506515023</v>
      </c>
      <c r="P14" s="19">
        <f t="shared" si="0"/>
        <v>0.50697090143679757</v>
      </c>
      <c r="Q14" s="19">
        <f t="shared" si="0"/>
        <v>0.53367452355286327</v>
      </c>
      <c r="R14" s="19">
        <f t="shared" si="0"/>
        <v>0.5445107518984168</v>
      </c>
      <c r="S14" s="19">
        <f t="shared" si="0"/>
        <v>0.55611988748004071</v>
      </c>
      <c r="T14" s="19">
        <f t="shared" si="0"/>
        <v>0.55837210543599758</v>
      </c>
      <c r="U14" s="19">
        <f t="shared" si="0"/>
        <v>0.56005052626501151</v>
      </c>
      <c r="V14" s="19">
        <f t="shared" si="0"/>
        <v>0.56900861787829482</v>
      </c>
      <c r="W14" s="19">
        <f t="shared" si="0"/>
        <v>0.57020200392438491</v>
      </c>
      <c r="X14" s="19">
        <f t="shared" si="0"/>
        <v>0.57602405402718537</v>
      </c>
      <c r="Y14" s="19">
        <f t="shared" si="0"/>
        <v>0.58542218669377366</v>
      </c>
      <c r="Z14" s="19">
        <f t="shared" si="0"/>
        <v>0.59267433657852298</v>
      </c>
      <c r="AA14" s="19">
        <f t="shared" si="0"/>
        <v>0.60620823184868677</v>
      </c>
      <c r="AB14" s="19">
        <f t="shared" si="0"/>
        <v>0.61168648187983699</v>
      </c>
      <c r="AC14" s="19">
        <f t="shared" si="0"/>
        <v>0.62309019997876425</v>
      </c>
      <c r="AD14" s="19">
        <f t="shared" si="0"/>
        <v>0.63517794046322185</v>
      </c>
      <c r="AE14" s="19">
        <f t="shared" si="0"/>
        <v>0.64052668305736016</v>
      </c>
      <c r="AF14" s="19">
        <f t="shared" si="0"/>
        <v>0.63360124648119776</v>
      </c>
      <c r="AG14" s="19"/>
      <c r="AH14" s="19"/>
    </row>
    <row r="15" spans="1:34" x14ac:dyDescent="0.25">
      <c r="A15" t="s">
        <v>513</v>
      </c>
      <c r="B15" s="19">
        <f>-PV('Wind PV Calcs'!$B$5,'Wind PV Calcs'!$B$1,'Subsidies Paid'!M11*About!$A$77*1000*'Monetizing Tax Credit Penalty'!$A$30*'Wind PV Calcs'!$B$6*'Wind PV Calcs'!$B$4)/('Wind PV Calcs'!$B$4*'Wind PV Calcs'!$B$6*'Wind PV Calcs'!$B$2)</f>
        <v>2.5662975615208947</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s="19"/>
      <c r="AH15" s="19"/>
    </row>
    <row r="16" spans="1:34" x14ac:dyDescent="0.25">
      <c r="A16" t="s">
        <v>504</v>
      </c>
      <c r="B16">
        <f>B12</f>
        <v>0</v>
      </c>
      <c r="C16">
        <f t="shared" ref="C15:AF16" si="1">C12</f>
        <v>0</v>
      </c>
      <c r="D16">
        <f t="shared" si="1"/>
        <v>0</v>
      </c>
      <c r="E16">
        <f t="shared" si="1"/>
        <v>0</v>
      </c>
      <c r="F16">
        <f t="shared" si="1"/>
        <v>0</v>
      </c>
      <c r="G16">
        <f t="shared" si="1"/>
        <v>0</v>
      </c>
      <c r="H16">
        <f t="shared" si="1"/>
        <v>0</v>
      </c>
      <c r="I16">
        <f t="shared" si="1"/>
        <v>0</v>
      </c>
      <c r="J16">
        <f t="shared" si="1"/>
        <v>0</v>
      </c>
      <c r="K16">
        <f t="shared" si="1"/>
        <v>0</v>
      </c>
      <c r="L16">
        <f t="shared" si="1"/>
        <v>0</v>
      </c>
      <c r="M16">
        <f t="shared" si="1"/>
        <v>0</v>
      </c>
      <c r="N16">
        <f t="shared" si="1"/>
        <v>0</v>
      </c>
      <c r="O16">
        <f t="shared" si="1"/>
        <v>0</v>
      </c>
      <c r="P16">
        <f t="shared" si="1"/>
        <v>0</v>
      </c>
      <c r="Q16">
        <f t="shared" si="1"/>
        <v>0</v>
      </c>
      <c r="R16">
        <f t="shared" si="1"/>
        <v>0</v>
      </c>
      <c r="S16">
        <f t="shared" si="1"/>
        <v>0</v>
      </c>
      <c r="T16">
        <f t="shared" si="1"/>
        <v>0</v>
      </c>
      <c r="U16">
        <f t="shared" si="1"/>
        <v>0</v>
      </c>
      <c r="V16">
        <f t="shared" si="1"/>
        <v>0</v>
      </c>
      <c r="W16">
        <f t="shared" si="1"/>
        <v>0</v>
      </c>
      <c r="X16">
        <f t="shared" si="1"/>
        <v>0</v>
      </c>
      <c r="Y16">
        <f t="shared" si="1"/>
        <v>0</v>
      </c>
      <c r="Z16">
        <f t="shared" si="1"/>
        <v>0</v>
      </c>
      <c r="AA16">
        <f t="shared" si="1"/>
        <v>0</v>
      </c>
      <c r="AB16">
        <f t="shared" si="1"/>
        <v>0</v>
      </c>
      <c r="AC16">
        <f t="shared" si="1"/>
        <v>0</v>
      </c>
      <c r="AD16">
        <f t="shared" si="1"/>
        <v>0</v>
      </c>
      <c r="AE16">
        <f t="shared" si="1"/>
        <v>0</v>
      </c>
      <c r="AF16">
        <f t="shared" si="1"/>
        <v>0</v>
      </c>
    </row>
    <row r="17" spans="1:32" x14ac:dyDescent="0.25">
      <c r="A17" t="s">
        <v>670</v>
      </c>
      <c r="B17">
        <f>B12</f>
        <v>0</v>
      </c>
      <c r="C17">
        <f t="shared" ref="C17:AF17" si="2">C12</f>
        <v>0</v>
      </c>
      <c r="D17">
        <f t="shared" si="2"/>
        <v>0</v>
      </c>
      <c r="E17">
        <f t="shared" si="2"/>
        <v>0</v>
      </c>
      <c r="F17">
        <f t="shared" si="2"/>
        <v>0</v>
      </c>
      <c r="G17">
        <f t="shared" si="2"/>
        <v>0</v>
      </c>
      <c r="H17">
        <f t="shared" si="2"/>
        <v>0</v>
      </c>
      <c r="I17">
        <f t="shared" si="2"/>
        <v>0</v>
      </c>
      <c r="J17">
        <f t="shared" si="2"/>
        <v>0</v>
      </c>
      <c r="K17">
        <f t="shared" si="2"/>
        <v>0</v>
      </c>
      <c r="L17">
        <f t="shared" si="2"/>
        <v>0</v>
      </c>
      <c r="M17">
        <f t="shared" si="2"/>
        <v>0</v>
      </c>
      <c r="N17">
        <f t="shared" si="2"/>
        <v>0</v>
      </c>
      <c r="O17">
        <f t="shared" si="2"/>
        <v>0</v>
      </c>
      <c r="P17">
        <f t="shared" si="2"/>
        <v>0</v>
      </c>
      <c r="Q17">
        <f t="shared" si="2"/>
        <v>0</v>
      </c>
      <c r="R17">
        <f t="shared" si="2"/>
        <v>0</v>
      </c>
      <c r="S17">
        <f t="shared" si="2"/>
        <v>0</v>
      </c>
      <c r="T17">
        <f t="shared" si="2"/>
        <v>0</v>
      </c>
      <c r="U17">
        <f t="shared" si="2"/>
        <v>0</v>
      </c>
      <c r="V17">
        <f t="shared" si="2"/>
        <v>0</v>
      </c>
      <c r="W17">
        <f t="shared" si="2"/>
        <v>0</v>
      </c>
      <c r="X17">
        <f t="shared" si="2"/>
        <v>0</v>
      </c>
      <c r="Y17">
        <f t="shared" si="2"/>
        <v>0</v>
      </c>
      <c r="Z17">
        <f t="shared" si="2"/>
        <v>0</v>
      </c>
      <c r="AA17">
        <f t="shared" si="2"/>
        <v>0</v>
      </c>
      <c r="AB17">
        <f t="shared" si="2"/>
        <v>0</v>
      </c>
      <c r="AC17">
        <f t="shared" si="2"/>
        <v>0</v>
      </c>
      <c r="AD17">
        <f t="shared" si="2"/>
        <v>0</v>
      </c>
      <c r="AE17">
        <f t="shared" si="2"/>
        <v>0</v>
      </c>
      <c r="AF17">
        <f t="shared" si="2"/>
        <v>0</v>
      </c>
    </row>
    <row r="18" spans="1:32" x14ac:dyDescent="0.25">
      <c r="A18" t="s">
        <v>507</v>
      </c>
      <c r="B18">
        <v>0</v>
      </c>
      <c r="C18">
        <v>0</v>
      </c>
      <c r="D18">
        <v>0</v>
      </c>
      <c r="E18" s="4">
        <f>'Inflation Reduction Act'!B220</f>
        <v>3.6741195422005317</v>
      </c>
      <c r="F18" s="4">
        <f>'Inflation Reduction Act'!C220</f>
        <v>3.6741195422005317</v>
      </c>
      <c r="G18" s="4">
        <f>'Inflation Reduction Act'!D220</f>
        <v>3.6741195422005317</v>
      </c>
      <c r="H18" s="4">
        <f>'Inflation Reduction Act'!E220</f>
        <v>3.9720211267032774</v>
      </c>
      <c r="I18" s="4">
        <f>'Inflation Reduction Act'!F220</f>
        <v>3.9720211267032774</v>
      </c>
      <c r="J18" s="4">
        <f>'Inflation Reduction Act'!G220</f>
        <v>3.9720211267032774</v>
      </c>
      <c r="K18" s="4">
        <f>'Inflation Reduction Act'!H220</f>
        <v>3.9720211267032774</v>
      </c>
      <c r="L18" s="4">
        <f>'Inflation Reduction Act'!I220</f>
        <v>3.9720211267032774</v>
      </c>
      <c r="M18" s="4">
        <f>'Inflation Reduction Act'!J220</f>
        <v>3.9720211267032774</v>
      </c>
      <c r="N18" s="4">
        <f>'Inflation Reduction Act'!K220</f>
        <v>3.9720211267032774</v>
      </c>
      <c r="O18" s="4">
        <f>'Inflation Reduction Act'!L220</f>
        <v>3.9720211267032774</v>
      </c>
      <c r="P18" s="4">
        <f>'Inflation Reduction Act'!M220</f>
        <v>3.9720211267032774</v>
      </c>
      <c r="Q18" s="4">
        <f>'Inflation Reduction Act'!N220</f>
        <v>3.9720211267032774</v>
      </c>
      <c r="R18" s="4">
        <f>'Inflation Reduction Act'!O220</f>
        <v>3.9720211267032774</v>
      </c>
      <c r="S18" s="4">
        <f>'Inflation Reduction Act'!P220</f>
        <v>2.9790158450274578</v>
      </c>
      <c r="T18" s="4">
        <f>'Inflation Reduction Act'!Q220</f>
        <v>1.9860105633516387</v>
      </c>
      <c r="U18" s="4">
        <f>'Inflation Reduction Act'!R220</f>
        <v>0</v>
      </c>
      <c r="V18" s="4">
        <f>'Inflation Reduction Act'!S220</f>
        <v>0</v>
      </c>
      <c r="W18" s="4">
        <f>'Inflation Reduction Act'!T220</f>
        <v>0</v>
      </c>
      <c r="X18" s="4">
        <f>'Inflation Reduction Act'!U220</f>
        <v>0</v>
      </c>
      <c r="Y18" s="4">
        <f>'Inflation Reduction Act'!V220</f>
        <v>0</v>
      </c>
      <c r="Z18" s="4">
        <f>'Inflation Reduction Act'!W220</f>
        <v>0</v>
      </c>
      <c r="AA18" s="4">
        <f>'Inflation Reduction Act'!X220</f>
        <v>0</v>
      </c>
      <c r="AB18" s="4">
        <f>'Inflation Reduction Act'!Y220</f>
        <v>0</v>
      </c>
      <c r="AC18" s="4">
        <f>'Inflation Reduction Act'!Z220</f>
        <v>0</v>
      </c>
      <c r="AD18" s="4">
        <f>'Inflation Reduction Act'!AA220</f>
        <v>0</v>
      </c>
      <c r="AE18" s="4">
        <f>'Inflation Reduction Act'!AB220</f>
        <v>0</v>
      </c>
      <c r="AF18" s="4">
        <f>'Inflation Reduction Act'!AC220</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H18"/>
  <sheetViews>
    <sheetView workbookViewId="0">
      <selection activeCell="L8" sqref="L8:T8"/>
    </sheetView>
  </sheetViews>
  <sheetFormatPr defaultRowHeight="15" x14ac:dyDescent="0.25"/>
  <cols>
    <col min="1" max="1" width="32.7109375" customWidth="1"/>
  </cols>
  <sheetData>
    <row r="1" spans="1:34" x14ac:dyDescent="0.25">
      <c r="A1" s="15" t="s">
        <v>663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x14ac:dyDescent="0.25">
      <c r="A2" t="s">
        <v>664</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v>0</v>
      </c>
      <c r="AG2" s="20"/>
      <c r="AH2" s="20"/>
    </row>
    <row r="3" spans="1:34" x14ac:dyDescent="0.25">
      <c r="A3" t="s">
        <v>671</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v>0</v>
      </c>
      <c r="AG3" s="20"/>
      <c r="AH3" s="20"/>
    </row>
    <row r="4" spans="1:34" x14ac:dyDescent="0.25">
      <c r="A4" t="s">
        <v>672</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v>0</v>
      </c>
      <c r="AG4" s="20"/>
      <c r="AH4" s="20"/>
    </row>
    <row r="5" spans="1:34"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v>0</v>
      </c>
      <c r="AG5" s="20"/>
      <c r="AH5" s="20"/>
    </row>
    <row r="6" spans="1:34"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v>0</v>
      </c>
      <c r="AG6" s="20"/>
      <c r="AH6" s="20"/>
    </row>
    <row r="7" spans="1:34" x14ac:dyDescent="0.25">
      <c r="A7" t="s">
        <v>512</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v>0</v>
      </c>
      <c r="AG7" s="20"/>
      <c r="AH7" s="20"/>
    </row>
    <row r="8" spans="1:34" x14ac:dyDescent="0.25">
      <c r="A8" t="s">
        <v>665</v>
      </c>
      <c r="B8" s="20">
        <f>Calculations!C7</f>
        <v>248462.12999999998</v>
      </c>
      <c r="C8" s="20">
        <f>Calculations!D7</f>
        <v>233752.94999999998</v>
      </c>
      <c r="D8" s="20">
        <f>Calculations!E7</f>
        <v>191193.21</v>
      </c>
      <c r="E8" s="20">
        <f>Calculations!F7</f>
        <v>393320.22572036472</v>
      </c>
      <c r="F8" s="20">
        <f>Calculations!G7</f>
        <v>373483.10336651467</v>
      </c>
      <c r="G8" s="20">
        <f>Calculations!H7</f>
        <v>356430.04534913879</v>
      </c>
      <c r="H8" s="20">
        <f>Calculations!I7</f>
        <v>337790.42589412362</v>
      </c>
      <c r="I8" s="20">
        <f>Calculations!J7</f>
        <v>323718.39373404259</v>
      </c>
      <c r="J8" s="20">
        <f>Calculations!K7</f>
        <v>305129.62961900258</v>
      </c>
      <c r="K8" s="20">
        <f>Calculations!L7</f>
        <v>288649.22053319152</v>
      </c>
      <c r="L8" s="20">
        <v>0</v>
      </c>
      <c r="M8" s="20">
        <v>0</v>
      </c>
      <c r="N8" s="20">
        <v>0</v>
      </c>
      <c r="O8" s="20">
        <v>0</v>
      </c>
      <c r="P8" s="20">
        <v>0</v>
      </c>
      <c r="Q8" s="20">
        <v>0</v>
      </c>
      <c r="R8" s="20">
        <v>0</v>
      </c>
      <c r="S8" s="20">
        <v>0</v>
      </c>
      <c r="T8" s="20">
        <v>0</v>
      </c>
      <c r="U8" s="20">
        <f>Calculations!V7</f>
        <v>40429.072999999997</v>
      </c>
      <c r="V8" s="20">
        <f>Calculations!W7</f>
        <v>40021.377999999997</v>
      </c>
      <c r="W8" s="20">
        <f>Calculations!X7</f>
        <v>39645.239999999991</v>
      </c>
      <c r="X8" s="20">
        <f>Calculations!Y7</f>
        <v>39288.062999999995</v>
      </c>
      <c r="Y8" s="20">
        <f>Calculations!Z7</f>
        <v>38942.208999999995</v>
      </c>
      <c r="Z8" s="20">
        <f>Calculations!AA7</f>
        <v>38592.133999999991</v>
      </c>
      <c r="AA8" s="20">
        <f>Calculations!AB7</f>
        <v>38234.688999999991</v>
      </c>
      <c r="AB8" s="20">
        <f>Calculations!AC7</f>
        <v>37916.974999999991</v>
      </c>
      <c r="AC8" s="20">
        <f>Calculations!AD7</f>
        <v>37619.628999999994</v>
      </c>
      <c r="AD8" s="20">
        <f>Calculations!AE7</f>
        <v>37333.337999999996</v>
      </c>
      <c r="AE8" s="20">
        <f>Calculations!AF7</f>
        <v>37047.515999999996</v>
      </c>
      <c r="AF8" s="20">
        <f>Calculations!AG7</f>
        <v>36783.267999999996</v>
      </c>
      <c r="AG8" s="20"/>
      <c r="AH8" s="20"/>
    </row>
    <row r="9" spans="1:34" x14ac:dyDescent="0.25">
      <c r="A9" t="s">
        <v>666</v>
      </c>
      <c r="B9" s="20">
        <f>Calculations!C21</f>
        <v>1306604.5199999998</v>
      </c>
      <c r="C9" s="20">
        <f>Calculations!D21</f>
        <v>1240009.2</v>
      </c>
      <c r="D9" s="20">
        <f>Calculations!E21</f>
        <v>1018003.8959999999</v>
      </c>
      <c r="E9" s="20">
        <f>Calculations!F21</f>
        <v>2343587.4</v>
      </c>
      <c r="F9" s="20">
        <f>Calculations!G21</f>
        <v>2257240.5</v>
      </c>
      <c r="G9" s="20">
        <f>Calculations!H21</f>
        <v>2178423.5625</v>
      </c>
      <c r="H9" s="20">
        <f>Calculations!I21</f>
        <v>2105484.0750000002</v>
      </c>
      <c r="I9" s="20">
        <f>Calculations!J21</f>
        <v>2039046.4125000001</v>
      </c>
      <c r="J9" s="20">
        <f>Calculations!K21</f>
        <v>1978844.175</v>
      </c>
      <c r="K9" s="20">
        <f>Calculations!L21</f>
        <v>1923166.575</v>
      </c>
      <c r="L9" s="20">
        <f>Calculations!M21</f>
        <v>1873553.7375</v>
      </c>
      <c r="M9" s="20">
        <f>Calculations!N21</f>
        <v>1828836</v>
      </c>
      <c r="N9" s="20">
        <f>Calculations!O21</f>
        <v>1788830.2125000001</v>
      </c>
      <c r="O9" s="20">
        <f>Calculations!P21</f>
        <v>1753465.6125</v>
      </c>
      <c r="P9" s="20">
        <f>Calculations!Q21</f>
        <v>1721401.875</v>
      </c>
      <c r="Q9" s="20">
        <f>Calculations!R21</f>
        <v>1693929.375</v>
      </c>
      <c r="R9" s="20">
        <f>Calculations!S21</f>
        <v>1669258.2375</v>
      </c>
      <c r="S9" s="20">
        <f>Calculations!T21</f>
        <v>1235822.315625</v>
      </c>
      <c r="T9" s="20">
        <f>Calculations!U21</f>
        <v>814751.1</v>
      </c>
      <c r="U9" s="20">
        <f>Calculations!V21</f>
        <v>259722.14999999997</v>
      </c>
      <c r="V9" s="20">
        <f>Calculations!W21</f>
        <v>257505.78999999995</v>
      </c>
      <c r="W9" s="20">
        <f>Calculations!X21</f>
        <v>255554.07999999996</v>
      </c>
      <c r="X9" s="20">
        <f>Calculations!Y21</f>
        <v>253886.44999999995</v>
      </c>
      <c r="Y9" s="20">
        <f>Calculations!Z21</f>
        <v>252480.78999999995</v>
      </c>
      <c r="Z9" s="20">
        <f>Calculations!AA21</f>
        <v>251185.00999999995</v>
      </c>
      <c r="AA9" s="20">
        <f>Calculations!AB21</f>
        <v>249954.21999999997</v>
      </c>
      <c r="AB9" s="20">
        <f>Calculations!AC21</f>
        <v>248877.52999999997</v>
      </c>
      <c r="AC9" s="20">
        <f>Calculations!AD21</f>
        <v>247712.39999999997</v>
      </c>
      <c r="AD9" s="20">
        <f>Calculations!AE21</f>
        <v>246570.04999999996</v>
      </c>
      <c r="AE9" s="20">
        <f>Calculations!AF21</f>
        <v>245362.03999999995</v>
      </c>
      <c r="AF9" s="20">
        <f>Calculations!AG21</f>
        <v>243934.93999999997</v>
      </c>
      <c r="AG9" s="20"/>
      <c r="AH9" s="20"/>
    </row>
    <row r="10" spans="1:34"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c r="AH10" s="20"/>
    </row>
    <row r="11" spans="1:34" x14ac:dyDescent="0.25">
      <c r="A11" t="s">
        <v>303</v>
      </c>
      <c r="B11" s="20">
        <f>Calculations!C27</f>
        <v>404174.81999999995</v>
      </c>
      <c r="C11" s="20">
        <f>Calculations!D27</f>
        <v>398018.85999999993</v>
      </c>
      <c r="D11" s="20">
        <f>Calculations!E27</f>
        <v>391888.35999999993</v>
      </c>
      <c r="E11" s="20">
        <f>Calculations!F27</f>
        <v>2396746.6875</v>
      </c>
      <c r="F11" s="20">
        <f>Calculations!G27</f>
        <v>2358963.6750000003</v>
      </c>
      <c r="G11" s="20">
        <f>Calculations!H27</f>
        <v>2321338.8374999999</v>
      </c>
      <c r="H11" s="20">
        <f>Calculations!I27</f>
        <v>2283863.85</v>
      </c>
      <c r="I11" s="20">
        <f>Calculations!J27</f>
        <v>2246547.0375000001</v>
      </c>
      <c r="J11" s="20">
        <f>Calculations!K27</f>
        <v>2209380.0750000002</v>
      </c>
      <c r="K11" s="20">
        <f>Calculations!L27</f>
        <v>2172367.125</v>
      </c>
      <c r="L11" s="20">
        <f>Calculations!M27</f>
        <v>2135512.35</v>
      </c>
      <c r="M11" s="20">
        <f>Calculations!N27</f>
        <v>2098395.3374999999</v>
      </c>
      <c r="N11" s="20">
        <f>Calculations!O27</f>
        <v>2087901.675</v>
      </c>
      <c r="O11" s="20">
        <f>Calculations!P27</f>
        <v>2077462.125</v>
      </c>
      <c r="P11" s="20">
        <f>Calculations!Q27</f>
        <v>2067076.6875</v>
      </c>
      <c r="Q11" s="20">
        <f>Calculations!R27</f>
        <v>2056741.2</v>
      </c>
      <c r="R11" s="20">
        <f>Calculations!S27</f>
        <v>2046455.6625000001</v>
      </c>
      <c r="S11" s="20">
        <f>Calculations!T27</f>
        <v>2036224.2375</v>
      </c>
      <c r="T11" s="20">
        <f>Calculations!U27</f>
        <v>2026042.7625</v>
      </c>
      <c r="U11" s="20">
        <f>Calculations!V27</f>
        <v>324483.00999999995</v>
      </c>
      <c r="V11" s="20">
        <f>Calculations!W27</f>
        <v>322860.93999999994</v>
      </c>
      <c r="W11" s="20">
        <f>Calculations!X27</f>
        <v>321246.90999999997</v>
      </c>
      <c r="X11" s="20">
        <f>Calculations!Y27</f>
        <v>319640.24999999994</v>
      </c>
      <c r="Y11" s="20">
        <f>Calculations!Z27</f>
        <v>318042.29999999993</v>
      </c>
      <c r="Z11" s="20">
        <f>Calculations!AA27</f>
        <v>316451.71999999997</v>
      </c>
      <c r="AA11" s="20">
        <f>Calculations!AB27</f>
        <v>314869.84999999998</v>
      </c>
      <c r="AB11" s="20">
        <f>Calculations!AC27</f>
        <v>313295.34999999998</v>
      </c>
      <c r="AC11" s="20">
        <f>Calculations!AD27</f>
        <v>311728.88999999996</v>
      </c>
      <c r="AD11" s="20">
        <f>Calculations!AE27</f>
        <v>310170.46999999997</v>
      </c>
      <c r="AE11" s="20">
        <f>Calculations!AF27</f>
        <v>308619.41999999993</v>
      </c>
      <c r="AF11" s="20">
        <f>Calculations!AG27</f>
        <v>307076.40999999997</v>
      </c>
      <c r="AG11" s="20"/>
      <c r="AH11" s="20"/>
    </row>
    <row r="12" spans="1:34" x14ac:dyDescent="0.25">
      <c r="A12" t="s">
        <v>667</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v>0</v>
      </c>
      <c r="AG12" s="20"/>
      <c r="AH12" s="20"/>
    </row>
    <row r="13" spans="1:34" x14ac:dyDescent="0.25">
      <c r="A13" t="s">
        <v>668</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v>0</v>
      </c>
      <c r="AG13" s="20"/>
      <c r="AH13" s="20"/>
    </row>
    <row r="14" spans="1:34" x14ac:dyDescent="0.25">
      <c r="A14" t="s">
        <v>669</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v>0</v>
      </c>
      <c r="AG14" s="20"/>
      <c r="AH14" s="20"/>
    </row>
    <row r="15" spans="1:34" x14ac:dyDescent="0.25">
      <c r="A15" t="s">
        <v>513</v>
      </c>
      <c r="B15" s="20">
        <f>Calculations!C14</f>
        <v>0</v>
      </c>
      <c r="C15" s="20">
        <f>Calculations!D14</f>
        <v>794898.72</v>
      </c>
      <c r="D15" s="20">
        <f>Calculations!E14</f>
        <v>751452.57</v>
      </c>
      <c r="E15" s="20">
        <f>Calculations!F14</f>
        <v>1469824.5375000001</v>
      </c>
      <c r="F15" s="20">
        <f>Calculations!G14</f>
        <v>1356358.95</v>
      </c>
      <c r="G15" s="20">
        <f>Calculations!H14</f>
        <v>1279694.0250000001</v>
      </c>
      <c r="H15" s="20">
        <f>Calculations!I14</f>
        <v>1231513.0875000001</v>
      </c>
      <c r="I15" s="20">
        <f>Calculations!J14</f>
        <v>1187677.8</v>
      </c>
      <c r="J15" s="20">
        <f>Calculations!K14</f>
        <v>1147393.125</v>
      </c>
      <c r="K15" s="20">
        <f>Calculations!L14*'Monetizing Tax Credit Penalty'!$A$30</f>
        <v>743745.55162499996</v>
      </c>
      <c r="L15" s="20">
        <f>Calculations!M14*'Monetizing Tax Credit Penalty'!$A$30</f>
        <v>720391.51237499982</v>
      </c>
      <c r="M15" s="20">
        <f>Calculations!N14*'Monetizing Tax Credit Penalty'!$A$30</f>
        <v>700013.20274999994</v>
      </c>
      <c r="N15" s="20">
        <f>Calculations!O14*'Monetizing Tax Credit Penalty'!$A$30</f>
        <v>680926.14224999992</v>
      </c>
      <c r="O15" s="20">
        <f>Calculations!P14*'Monetizing Tax Credit Penalty'!$A$30</f>
        <v>662932.32074999996</v>
      </c>
      <c r="P15" s="20">
        <f>Calculations!Q14*'Monetizing Tax Credit Penalty'!$A$30</f>
        <v>645875.56124999991</v>
      </c>
      <c r="Q15" s="20">
        <f>Calculations!R14*'Monetizing Tax Credit Penalty'!$A$30</f>
        <v>629633.15324999997</v>
      </c>
      <c r="R15" s="20">
        <f>Calculations!S14*'Monetizing Tax Credit Penalty'!$A$30</f>
        <v>620661.34237500001</v>
      </c>
      <c r="S15" s="20">
        <f>Calculations!T14*'Monetizing Tax Credit Penalty'!$A$30</f>
        <v>459532.69481249992</v>
      </c>
      <c r="T15" s="20">
        <f>Calculations!U14*'Monetizing Tax Credit Penalty'!$A$30</f>
        <v>302824.41412499995</v>
      </c>
      <c r="U15" s="20">
        <f>Calculations!V14*'Monetizing Tax Credit Penalty'!$A$30</f>
        <v>0</v>
      </c>
      <c r="V15" s="20">
        <f>Calculations!W14*'Monetizing Tax Credit Penalty'!$A$30</f>
        <v>0</v>
      </c>
      <c r="W15" s="20">
        <f>Calculations!X14*'Monetizing Tax Credit Penalty'!$A$30</f>
        <v>0</v>
      </c>
      <c r="X15" s="20">
        <f>Calculations!Y14*'Monetizing Tax Credit Penalty'!$A$30</f>
        <v>0</v>
      </c>
      <c r="Y15" s="20">
        <f>Calculations!Z14*'Monetizing Tax Credit Penalty'!$A$30</f>
        <v>0</v>
      </c>
      <c r="Z15" s="20">
        <f>Calculations!AA14*'Monetizing Tax Credit Penalty'!$A$30</f>
        <v>0</v>
      </c>
      <c r="AA15" s="20">
        <f>Calculations!AB14*'Monetizing Tax Credit Penalty'!$A$30</f>
        <v>0</v>
      </c>
      <c r="AB15" s="20">
        <f>Calculations!AC14*'Monetizing Tax Credit Penalty'!$A$30</f>
        <v>0</v>
      </c>
      <c r="AC15" s="20">
        <f>Calculations!AD14*'Monetizing Tax Credit Penalty'!$A$30</f>
        <v>0</v>
      </c>
      <c r="AD15" s="20">
        <f>Calculations!AE14*'Monetizing Tax Credit Penalty'!$A$30</f>
        <v>0</v>
      </c>
      <c r="AE15" s="20">
        <f>Calculations!AF14*'Monetizing Tax Credit Penalty'!$A$30</f>
        <v>0</v>
      </c>
      <c r="AF15" s="20">
        <f>Calculations!AG14*'Monetizing Tax Credit Penalty'!$A$30</f>
        <v>0</v>
      </c>
      <c r="AG15" s="20"/>
      <c r="AH15" s="20"/>
    </row>
    <row r="16" spans="1:34" x14ac:dyDescent="0.25">
      <c r="A16" t="s">
        <v>504</v>
      </c>
      <c r="B16" s="20">
        <f t="shared" ref="B16" si="0">B12</f>
        <v>0</v>
      </c>
      <c r="C16" s="20">
        <f t="shared" ref="C16:AF16" si="1">C12</f>
        <v>0</v>
      </c>
      <c r="D16" s="20">
        <f t="shared" si="1"/>
        <v>0</v>
      </c>
      <c r="E16" s="20">
        <f t="shared" si="1"/>
        <v>0</v>
      </c>
      <c r="F16" s="20">
        <f t="shared" si="1"/>
        <v>0</v>
      </c>
      <c r="G16" s="20">
        <f t="shared" si="1"/>
        <v>0</v>
      </c>
      <c r="H16" s="20">
        <f t="shared" si="1"/>
        <v>0</v>
      </c>
      <c r="I16" s="20">
        <f t="shared" si="1"/>
        <v>0</v>
      </c>
      <c r="J16" s="20">
        <f t="shared" si="1"/>
        <v>0</v>
      </c>
      <c r="K16" s="20">
        <f t="shared" si="1"/>
        <v>0</v>
      </c>
      <c r="L16" s="20">
        <f t="shared" si="1"/>
        <v>0</v>
      </c>
      <c r="M16" s="20">
        <f t="shared" si="1"/>
        <v>0</v>
      </c>
      <c r="N16" s="20">
        <f t="shared" si="1"/>
        <v>0</v>
      </c>
      <c r="O16" s="20">
        <f t="shared" si="1"/>
        <v>0</v>
      </c>
      <c r="P16" s="20">
        <f t="shared" si="1"/>
        <v>0</v>
      </c>
      <c r="Q16" s="20">
        <f t="shared" si="1"/>
        <v>0</v>
      </c>
      <c r="R16" s="20">
        <f t="shared" si="1"/>
        <v>0</v>
      </c>
      <c r="S16" s="20">
        <f t="shared" si="1"/>
        <v>0</v>
      </c>
      <c r="T16" s="20">
        <f t="shared" si="1"/>
        <v>0</v>
      </c>
      <c r="U16" s="20">
        <f t="shared" si="1"/>
        <v>0</v>
      </c>
      <c r="V16" s="20">
        <f t="shared" si="1"/>
        <v>0</v>
      </c>
      <c r="W16" s="20">
        <f t="shared" si="1"/>
        <v>0</v>
      </c>
      <c r="X16" s="20">
        <f t="shared" si="1"/>
        <v>0</v>
      </c>
      <c r="Y16" s="20">
        <f t="shared" si="1"/>
        <v>0</v>
      </c>
      <c r="Z16" s="20">
        <f t="shared" si="1"/>
        <v>0</v>
      </c>
      <c r="AA16" s="20">
        <f t="shared" si="1"/>
        <v>0</v>
      </c>
      <c r="AB16" s="20">
        <f t="shared" si="1"/>
        <v>0</v>
      </c>
      <c r="AC16" s="20">
        <f t="shared" si="1"/>
        <v>0</v>
      </c>
      <c r="AD16" s="20">
        <f t="shared" si="1"/>
        <v>0</v>
      </c>
      <c r="AE16" s="20">
        <f t="shared" si="1"/>
        <v>0</v>
      </c>
      <c r="AF16" s="20">
        <f t="shared" si="1"/>
        <v>0</v>
      </c>
      <c r="AG16" s="20"/>
      <c r="AH16" s="20"/>
    </row>
    <row r="17" spans="1:34" x14ac:dyDescent="0.25">
      <c r="A17" t="s">
        <v>670</v>
      </c>
      <c r="B17" s="20">
        <f t="shared" ref="B17" si="2">B12</f>
        <v>0</v>
      </c>
      <c r="C17" s="20">
        <f t="shared" ref="C17:AF17" si="3">C12</f>
        <v>0</v>
      </c>
      <c r="D17" s="20">
        <f t="shared" si="3"/>
        <v>0</v>
      </c>
      <c r="E17" s="20">
        <f t="shared" si="3"/>
        <v>0</v>
      </c>
      <c r="F17" s="20">
        <f t="shared" si="3"/>
        <v>0</v>
      </c>
      <c r="G17" s="20">
        <f t="shared" si="3"/>
        <v>0</v>
      </c>
      <c r="H17" s="20">
        <f t="shared" si="3"/>
        <v>0</v>
      </c>
      <c r="I17" s="20">
        <f t="shared" si="3"/>
        <v>0</v>
      </c>
      <c r="J17" s="20">
        <f t="shared" si="3"/>
        <v>0</v>
      </c>
      <c r="K17" s="20">
        <f t="shared" si="3"/>
        <v>0</v>
      </c>
      <c r="L17" s="20">
        <f t="shared" si="3"/>
        <v>0</v>
      </c>
      <c r="M17" s="20">
        <f t="shared" si="3"/>
        <v>0</v>
      </c>
      <c r="N17" s="20">
        <f t="shared" si="3"/>
        <v>0</v>
      </c>
      <c r="O17" s="20">
        <f t="shared" si="3"/>
        <v>0</v>
      </c>
      <c r="P17" s="20">
        <f t="shared" si="3"/>
        <v>0</v>
      </c>
      <c r="Q17" s="20">
        <f t="shared" si="3"/>
        <v>0</v>
      </c>
      <c r="R17" s="20">
        <f t="shared" si="3"/>
        <v>0</v>
      </c>
      <c r="S17" s="20">
        <f t="shared" si="3"/>
        <v>0</v>
      </c>
      <c r="T17" s="20">
        <f t="shared" si="3"/>
        <v>0</v>
      </c>
      <c r="U17" s="20">
        <f t="shared" si="3"/>
        <v>0</v>
      </c>
      <c r="V17" s="20">
        <f t="shared" si="3"/>
        <v>0</v>
      </c>
      <c r="W17" s="20">
        <f t="shared" si="3"/>
        <v>0</v>
      </c>
      <c r="X17" s="20">
        <f t="shared" si="3"/>
        <v>0</v>
      </c>
      <c r="Y17" s="20">
        <f t="shared" si="3"/>
        <v>0</v>
      </c>
      <c r="Z17" s="20">
        <f t="shared" si="3"/>
        <v>0</v>
      </c>
      <c r="AA17" s="20">
        <f t="shared" si="3"/>
        <v>0</v>
      </c>
      <c r="AB17" s="20">
        <f t="shared" si="3"/>
        <v>0</v>
      </c>
      <c r="AC17" s="20">
        <f t="shared" si="3"/>
        <v>0</v>
      </c>
      <c r="AD17" s="20">
        <f t="shared" si="3"/>
        <v>0</v>
      </c>
      <c r="AE17" s="20">
        <f t="shared" si="3"/>
        <v>0</v>
      </c>
      <c r="AF17" s="20">
        <f t="shared" si="3"/>
        <v>0</v>
      </c>
      <c r="AG17" s="20"/>
      <c r="AH17" s="20"/>
    </row>
    <row r="18" spans="1:34" x14ac:dyDescent="0.25">
      <c r="A18" t="s">
        <v>507</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c r="AF18" s="20">
        <v>0</v>
      </c>
      <c r="AG18" s="20"/>
      <c r="AH18" s="20"/>
    </row>
  </sheetData>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40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167</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222</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223</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267</v>
      </c>
      <c r="C19" s="23">
        <v>0.1</v>
      </c>
      <c r="D19" s="23">
        <v>0.1</v>
      </c>
      <c r="E19" s="23">
        <v>0.1</v>
      </c>
      <c r="F19" s="23">
        <v>0.1</v>
      </c>
      <c r="G19" s="23">
        <v>0.1</v>
      </c>
      <c r="H19" s="23">
        <v>0</v>
      </c>
      <c r="I19" s="23">
        <v>0</v>
      </c>
      <c r="J19" s="23">
        <v>0</v>
      </c>
      <c r="K19" s="23">
        <v>0</v>
      </c>
      <c r="L19" s="23">
        <v>0</v>
      </c>
      <c r="M19" s="23">
        <v>0.5</v>
      </c>
      <c r="N19" t="s">
        <v>268</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243</v>
      </c>
    </row>
    <row r="24" spans="1:14" x14ac:dyDescent="0.25">
      <c r="A24" s="6" t="s">
        <v>37</v>
      </c>
      <c r="B24" s="6" t="s">
        <v>36</v>
      </c>
      <c r="C24" s="22">
        <v>0.2</v>
      </c>
      <c r="D24" s="22">
        <v>0.2</v>
      </c>
      <c r="E24" s="22">
        <v>0.2</v>
      </c>
      <c r="F24" s="22">
        <v>0.1</v>
      </c>
      <c r="G24" s="22">
        <v>0.1</v>
      </c>
      <c r="H24" s="22"/>
      <c r="I24" s="22"/>
      <c r="J24" s="22"/>
      <c r="K24" s="22"/>
      <c r="L24" s="22"/>
      <c r="M24" s="22">
        <v>0.8</v>
      </c>
      <c r="N24" t="s">
        <v>247</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248</v>
      </c>
    </row>
    <row r="29" spans="1:14" x14ac:dyDescent="0.25">
      <c r="A29" s="26" t="s">
        <v>114</v>
      </c>
    </row>
    <row r="30" spans="1:14" x14ac:dyDescent="0.25">
      <c r="A30" t="s">
        <v>115</v>
      </c>
    </row>
    <row r="31" spans="1:14" x14ac:dyDescent="0.25">
      <c r="A31" t="s">
        <v>113</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A299F-3F01-48E3-84C2-F9E59E3F2209}">
  <sheetPr>
    <tabColor rgb="FF6AA84F"/>
  </sheetPr>
  <dimension ref="A1:AJ908"/>
  <sheetViews>
    <sheetView topLeftCell="A228" workbookViewId="0">
      <selection activeCell="A209" sqref="A209"/>
    </sheetView>
  </sheetViews>
  <sheetFormatPr defaultColWidth="12.5703125" defaultRowHeight="15.75" customHeight="1" x14ac:dyDescent="0.2"/>
  <cols>
    <col min="1" max="1" width="94.42578125" style="89" customWidth="1"/>
    <col min="2" max="2" width="15.42578125" style="89" customWidth="1"/>
    <col min="3" max="4" width="11.5703125" style="89" customWidth="1"/>
    <col min="5" max="5" width="10.140625" style="89" customWidth="1"/>
    <col min="6" max="6" width="7.5703125" style="89" customWidth="1"/>
    <col min="7" max="7" width="9.5703125" style="89" customWidth="1"/>
    <col min="8" max="8" width="10.140625" style="89" customWidth="1"/>
    <col min="9" max="36" width="7.5703125" style="89" customWidth="1"/>
    <col min="37" max="16384" width="12.5703125" style="89"/>
  </cols>
  <sheetData>
    <row r="1" spans="1:36" ht="12.75" x14ac:dyDescent="0.2">
      <c r="A1" s="87" t="s">
        <v>674</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8"/>
      <c r="AH1" s="88"/>
      <c r="AI1" s="88"/>
      <c r="AJ1" s="88"/>
    </row>
    <row r="2" spans="1:36" ht="305.25" customHeight="1" x14ac:dyDescent="0.2">
      <c r="A2" s="90" t="s">
        <v>821</v>
      </c>
      <c r="B2" s="88"/>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row>
    <row r="3" spans="1:36" ht="12.75" x14ac:dyDescent="0.2">
      <c r="A3" s="88"/>
      <c r="B3" s="88"/>
      <c r="C3" s="88"/>
      <c r="D3" s="88"/>
      <c r="E3" s="88"/>
      <c r="F3" s="88"/>
      <c r="G3" s="88"/>
      <c r="H3" s="88"/>
      <c r="I3" s="88"/>
      <c r="J3" s="88"/>
      <c r="K3" s="88"/>
      <c r="L3" s="88"/>
      <c r="M3" s="88"/>
      <c r="N3" s="88"/>
      <c r="O3" s="88"/>
      <c r="P3" s="88"/>
      <c r="Q3" s="88"/>
      <c r="R3" s="88"/>
      <c r="S3" s="88"/>
      <c r="T3" s="88"/>
      <c r="U3" s="88"/>
      <c r="V3" s="88"/>
      <c r="W3" s="88"/>
      <c r="X3" s="88"/>
      <c r="Y3" s="88"/>
      <c r="Z3" s="88"/>
      <c r="AA3" s="88"/>
      <c r="AB3" s="88"/>
      <c r="AC3" s="88"/>
      <c r="AD3" s="88"/>
      <c r="AE3" s="88"/>
      <c r="AF3" s="88"/>
      <c r="AG3" s="88"/>
      <c r="AH3" s="88"/>
      <c r="AI3" s="88"/>
      <c r="AJ3" s="88"/>
    </row>
    <row r="4" spans="1:36" ht="12.75" x14ac:dyDescent="0.2">
      <c r="A4" s="87" t="s">
        <v>675</v>
      </c>
      <c r="B4" s="91"/>
      <c r="C4" s="91"/>
      <c r="D4" s="9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row>
    <row r="5" spans="1:36" ht="12.75" x14ac:dyDescent="0.2">
      <c r="A5" s="92"/>
      <c r="B5" s="93"/>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row>
    <row r="6" spans="1:36" ht="12.75" x14ac:dyDescent="0.2">
      <c r="A6" s="92" t="s">
        <v>676</v>
      </c>
      <c r="B6" s="93" t="s">
        <v>677</v>
      </c>
      <c r="C6" s="88"/>
      <c r="D6" s="88"/>
      <c r="E6" s="88"/>
      <c r="F6" s="88"/>
      <c r="G6" s="88"/>
      <c r="H6" s="88"/>
      <c r="I6" s="88"/>
      <c r="J6" s="88"/>
      <c r="K6" s="88"/>
      <c r="L6" s="88"/>
      <c r="M6" s="88"/>
      <c r="N6" s="88"/>
      <c r="O6" s="88"/>
      <c r="P6" s="88"/>
      <c r="Q6" s="88"/>
      <c r="R6" s="88"/>
      <c r="S6" s="88"/>
      <c r="T6" s="88"/>
      <c r="U6" s="88"/>
      <c r="V6" s="88"/>
      <c r="W6" s="88"/>
      <c r="X6" s="88"/>
      <c r="Y6" s="88"/>
      <c r="Z6" s="88"/>
      <c r="AA6" s="88"/>
      <c r="AB6" s="88"/>
      <c r="AC6" s="88"/>
      <c r="AD6" s="88"/>
      <c r="AE6" s="88"/>
      <c r="AF6" s="88"/>
      <c r="AG6" s="88"/>
      <c r="AH6" s="88"/>
      <c r="AI6" s="88"/>
      <c r="AJ6" s="88"/>
    </row>
    <row r="7" spans="1:36" ht="12.75" x14ac:dyDescent="0.2">
      <c r="A7" s="94"/>
      <c r="B7" s="95"/>
      <c r="C7" s="96" t="s">
        <v>678</v>
      </c>
      <c r="D7" s="96" t="s">
        <v>679</v>
      </c>
      <c r="E7" s="96" t="s">
        <v>680</v>
      </c>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row>
    <row r="8" spans="1:36" ht="12.75" x14ac:dyDescent="0.2">
      <c r="A8" s="94" t="s">
        <v>681</v>
      </c>
      <c r="B8" s="95" t="e">
        <f>MAX(#REF!)</f>
        <v>#REF!</v>
      </c>
      <c r="C8" s="88"/>
      <c r="D8" s="88"/>
      <c r="E8" s="88"/>
      <c r="F8" s="88"/>
      <c r="G8" s="88"/>
      <c r="H8" s="88"/>
      <c r="I8" s="88"/>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row>
    <row r="9" spans="1:36" ht="12.75" x14ac:dyDescent="0.2">
      <c r="A9" s="88" t="s">
        <v>682</v>
      </c>
      <c r="B9" s="95"/>
      <c r="C9" s="97">
        <f>G206</f>
        <v>6.5563909343961475</v>
      </c>
      <c r="D9" s="97">
        <f t="shared" ref="D9:E9" si="0">I206</f>
        <v>6.5544324290897684</v>
      </c>
      <c r="E9" s="97">
        <f t="shared" si="0"/>
        <v>6.5544324290897693</v>
      </c>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row>
    <row r="10" spans="1:36" ht="12.75" x14ac:dyDescent="0.2">
      <c r="A10" s="96" t="s">
        <v>683</v>
      </c>
      <c r="B10" s="98">
        <f>MAX(B211:Z211)</f>
        <v>6.7162214157809128</v>
      </c>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row>
    <row r="11" spans="1:36" ht="12.75" x14ac:dyDescent="0.2">
      <c r="A11" s="96" t="s">
        <v>684</v>
      </c>
      <c r="B11" s="98">
        <f>MAX(B215:Z215)</f>
        <v>6.7162214157809119</v>
      </c>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row>
    <row r="12" spans="1:36" ht="12.75" x14ac:dyDescent="0.2">
      <c r="A12" s="88" t="s">
        <v>685</v>
      </c>
      <c r="B12" s="95">
        <f>MAX($B$219:$Z$219)</f>
        <v>4.4774809438539416</v>
      </c>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row>
    <row r="13" spans="1:36" ht="12.75" x14ac:dyDescent="0.2">
      <c r="A13" s="88" t="s">
        <v>686</v>
      </c>
      <c r="B13" s="99"/>
      <c r="C13" s="99" t="e">
        <f>#REF!</f>
        <v>#REF!</v>
      </c>
      <c r="D13" s="99" t="e">
        <f>#REF!</f>
        <v>#REF!</v>
      </c>
      <c r="E13" s="99" t="e">
        <f>MAX(#REF!)</f>
        <v>#REF!</v>
      </c>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row>
    <row r="14" spans="1:36" ht="12.75" x14ac:dyDescent="0.2">
      <c r="A14" s="88" t="s">
        <v>687</v>
      </c>
      <c r="B14" s="99" t="e">
        <f>MAX(#REF!)</f>
        <v>#REF!</v>
      </c>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row>
    <row r="15" spans="1:36" ht="12.75" x14ac:dyDescent="0.2">
      <c r="A15" s="88" t="s">
        <v>688</v>
      </c>
      <c r="B15" s="99" t="e">
        <f>MAX(#REF!)</f>
        <v>#REF!</v>
      </c>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row>
    <row r="16" spans="1:36" ht="12.75" x14ac:dyDescent="0.2">
      <c r="A16" s="88" t="s">
        <v>689</v>
      </c>
      <c r="B16" s="99" t="e">
        <f>MAX(#REF!)</f>
        <v>#REF!</v>
      </c>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row>
    <row r="17" spans="1:36" ht="12.75" x14ac:dyDescent="0.2">
      <c r="A17" s="88" t="s">
        <v>690</v>
      </c>
      <c r="B17" s="88">
        <v>1</v>
      </c>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row>
    <row r="18" spans="1:36" ht="12.75" x14ac:dyDescent="0.2">
      <c r="A18" s="94"/>
      <c r="B18" s="88"/>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row>
    <row r="19" spans="1:36" ht="12.75" x14ac:dyDescent="0.2">
      <c r="A19" s="100" t="s">
        <v>691</v>
      </c>
      <c r="B19" s="94"/>
      <c r="C19" s="94"/>
      <c r="D19" s="94"/>
      <c r="E19" s="94"/>
      <c r="F19" s="94"/>
      <c r="G19" s="94"/>
      <c r="H19" s="94"/>
      <c r="I19" s="94"/>
      <c r="J19" s="94"/>
      <c r="K19" s="94"/>
      <c r="L19" s="94"/>
      <c r="M19" s="94"/>
      <c r="N19" s="94"/>
      <c r="O19" s="94"/>
      <c r="P19" s="94"/>
      <c r="Q19" s="94"/>
      <c r="R19" s="94"/>
      <c r="S19" s="94"/>
      <c r="T19" s="88"/>
      <c r="U19" s="88"/>
      <c r="V19" s="88"/>
      <c r="W19" s="88"/>
      <c r="X19" s="88"/>
      <c r="Y19" s="88"/>
      <c r="Z19" s="88"/>
      <c r="AA19" s="88"/>
      <c r="AB19" s="88"/>
      <c r="AC19" s="88"/>
      <c r="AD19" s="88"/>
      <c r="AE19" s="88"/>
      <c r="AF19" s="88"/>
      <c r="AG19" s="88"/>
      <c r="AH19" s="88"/>
      <c r="AI19" s="88"/>
      <c r="AJ19" s="88"/>
    </row>
    <row r="20" spans="1:36" ht="12.75" x14ac:dyDescent="0.2">
      <c r="A20" s="94" t="s">
        <v>681</v>
      </c>
      <c r="B20" s="88">
        <v>2020</v>
      </c>
      <c r="C20" s="88">
        <v>2022</v>
      </c>
      <c r="D20" s="88">
        <v>2023</v>
      </c>
      <c r="E20" s="88">
        <v>2024</v>
      </c>
      <c r="F20" s="88">
        <v>2025</v>
      </c>
      <c r="G20" s="88">
        <v>2026</v>
      </c>
      <c r="H20" s="88">
        <v>2027</v>
      </c>
      <c r="I20" s="88">
        <v>2028</v>
      </c>
      <c r="J20" s="88">
        <v>2029</v>
      </c>
      <c r="K20" s="88">
        <v>2030</v>
      </c>
      <c r="L20" s="88">
        <v>2031</v>
      </c>
      <c r="M20" s="88">
        <v>2032</v>
      </c>
      <c r="N20" s="88">
        <v>2033</v>
      </c>
      <c r="O20" s="88">
        <v>2034</v>
      </c>
      <c r="P20" s="88">
        <v>2035</v>
      </c>
      <c r="Q20" s="88">
        <v>2036</v>
      </c>
      <c r="R20" s="88">
        <v>2037</v>
      </c>
      <c r="S20" s="88">
        <v>2038</v>
      </c>
      <c r="T20" s="88">
        <v>2039</v>
      </c>
      <c r="U20" s="88">
        <v>2040</v>
      </c>
      <c r="V20" s="88">
        <v>2041</v>
      </c>
      <c r="W20" s="88">
        <v>2042</v>
      </c>
      <c r="X20" s="88">
        <v>2043</v>
      </c>
      <c r="Y20" s="88">
        <v>2044</v>
      </c>
      <c r="Z20" s="88">
        <v>2045</v>
      </c>
      <c r="AA20" s="88">
        <v>2046</v>
      </c>
      <c r="AB20" s="88">
        <v>2047</v>
      </c>
      <c r="AC20" s="88">
        <v>2048</v>
      </c>
      <c r="AD20" s="88">
        <v>2049</v>
      </c>
      <c r="AE20" s="88">
        <v>2050</v>
      </c>
      <c r="AF20" s="88"/>
      <c r="AG20" s="88"/>
      <c r="AH20" s="88"/>
      <c r="AI20" s="88"/>
      <c r="AJ20" s="88"/>
    </row>
    <row r="21" spans="1:36" ht="12.75" x14ac:dyDescent="0.2">
      <c r="A21" s="94"/>
      <c r="B21" s="94">
        <v>0</v>
      </c>
      <c r="C21" s="94">
        <v>0</v>
      </c>
      <c r="D21" s="94" t="e">
        <f>#REF!/MAX(#REF!)</f>
        <v>#REF!</v>
      </c>
      <c r="E21" s="94" t="e">
        <f>#REF!/MAX(#REF!)</f>
        <v>#REF!</v>
      </c>
      <c r="F21" s="94" t="e">
        <f>#REF!/MAX(#REF!)</f>
        <v>#REF!</v>
      </c>
      <c r="G21" s="94" t="e">
        <f>#REF!/MAX(#REF!)</f>
        <v>#REF!</v>
      </c>
      <c r="H21" s="94" t="e">
        <f>#REF!/MAX(#REF!)</f>
        <v>#REF!</v>
      </c>
      <c r="I21" s="94" t="e">
        <f>#REF!/MAX(#REF!)</f>
        <v>#REF!</v>
      </c>
      <c r="J21" s="94" t="e">
        <f>#REF!/MAX(#REF!)</f>
        <v>#REF!</v>
      </c>
      <c r="K21" s="94" t="e">
        <f>#REF!/MAX(#REF!)</f>
        <v>#REF!</v>
      </c>
      <c r="L21" s="94" t="e">
        <f>#REF!/MAX(#REF!)</f>
        <v>#REF!</v>
      </c>
      <c r="M21" s="94" t="e">
        <f>#REF!/MAX(#REF!)</f>
        <v>#REF!</v>
      </c>
      <c r="N21" s="94" t="e">
        <f>#REF!/MAX(#REF!)</f>
        <v>#REF!</v>
      </c>
      <c r="O21" s="94" t="e">
        <f>#REF!/MAX(#REF!)</f>
        <v>#REF!</v>
      </c>
      <c r="P21" s="94" t="e">
        <f>#REF!/MAX(#REF!)</f>
        <v>#REF!</v>
      </c>
      <c r="Q21" s="94" t="e">
        <f>#REF!/MAX(#REF!)</f>
        <v>#REF!</v>
      </c>
      <c r="R21" s="94" t="e">
        <f>#REF!/MAX(#REF!)</f>
        <v>#REF!</v>
      </c>
      <c r="S21" s="94" t="e">
        <f>#REF!/MAX(#REF!)</f>
        <v>#REF!</v>
      </c>
      <c r="T21" s="94" t="e">
        <f>#REF!/MAX(#REF!)</f>
        <v>#REF!</v>
      </c>
      <c r="U21" s="94" t="e">
        <f>#REF!/MAX(#REF!)</f>
        <v>#REF!</v>
      </c>
      <c r="V21" s="94" t="e">
        <f>#REF!/MAX(#REF!)</f>
        <v>#REF!</v>
      </c>
      <c r="W21" s="94" t="e">
        <f>#REF!/MAX(#REF!)</f>
        <v>#REF!</v>
      </c>
      <c r="X21" s="94" t="e">
        <f>#REF!/MAX(#REF!)</f>
        <v>#REF!</v>
      </c>
      <c r="Y21" s="94" t="e">
        <f>#REF!/MAX(#REF!)</f>
        <v>#REF!</v>
      </c>
      <c r="Z21" s="94" t="e">
        <f>#REF!/MAX(#REF!)</f>
        <v>#REF!</v>
      </c>
      <c r="AA21" s="94" t="e">
        <f>#REF!/MAX(#REF!)</f>
        <v>#REF!</v>
      </c>
      <c r="AB21" s="94" t="e">
        <f>#REF!/MAX(#REF!)</f>
        <v>#REF!</v>
      </c>
      <c r="AC21" s="94" t="e">
        <f>#REF!/MAX(#REF!)</f>
        <v>#REF!</v>
      </c>
      <c r="AD21" s="94" t="e">
        <f>#REF!/MAX(#REF!)</f>
        <v>#REF!</v>
      </c>
      <c r="AE21" s="94" t="e">
        <f>#REF!/MAX(#REF!)</f>
        <v>#REF!</v>
      </c>
      <c r="AF21" s="88"/>
      <c r="AG21" s="88"/>
      <c r="AH21" s="88"/>
      <c r="AI21" s="88"/>
      <c r="AJ21" s="88"/>
    </row>
    <row r="22" spans="1:36" ht="12.75" x14ac:dyDescent="0.2">
      <c r="A22" s="88" t="s">
        <v>682</v>
      </c>
      <c r="B22" s="88">
        <v>2020</v>
      </c>
      <c r="C22" s="88">
        <v>2022</v>
      </c>
      <c r="D22" s="88">
        <v>2023</v>
      </c>
      <c r="E22" s="88">
        <v>2024</v>
      </c>
      <c r="F22" s="88">
        <v>2025</v>
      </c>
      <c r="G22" s="88">
        <v>2026</v>
      </c>
      <c r="H22" s="88">
        <v>2027</v>
      </c>
      <c r="I22" s="88">
        <v>2028</v>
      </c>
      <c r="J22" s="88">
        <v>2029</v>
      </c>
      <c r="K22" s="88">
        <v>2030</v>
      </c>
      <c r="L22" s="88">
        <v>2031</v>
      </c>
      <c r="M22" s="88">
        <v>2032</v>
      </c>
      <c r="N22" s="88">
        <v>2033</v>
      </c>
      <c r="O22" s="88">
        <v>2034</v>
      </c>
      <c r="P22" s="88">
        <v>2035</v>
      </c>
      <c r="Q22" s="88">
        <v>2036</v>
      </c>
      <c r="R22" s="88">
        <v>2037</v>
      </c>
      <c r="S22" s="88">
        <v>2038</v>
      </c>
      <c r="T22" s="88">
        <v>2039</v>
      </c>
      <c r="U22" s="88">
        <v>2040</v>
      </c>
      <c r="V22" s="88">
        <v>2041</v>
      </c>
      <c r="W22" s="88">
        <v>2042</v>
      </c>
      <c r="X22" s="88">
        <v>2043</v>
      </c>
      <c r="Y22" s="88">
        <v>2044</v>
      </c>
      <c r="Z22" s="88">
        <v>2045</v>
      </c>
      <c r="AA22" s="88">
        <v>2046</v>
      </c>
      <c r="AB22" s="88">
        <v>2047</v>
      </c>
      <c r="AC22" s="88">
        <v>2048</v>
      </c>
      <c r="AD22" s="88">
        <v>2049</v>
      </c>
      <c r="AE22" s="88">
        <v>2050</v>
      </c>
      <c r="AF22" s="88"/>
      <c r="AG22" s="88"/>
      <c r="AH22" s="88"/>
      <c r="AI22" s="88"/>
      <c r="AJ22" s="88"/>
    </row>
    <row r="23" spans="1:36" ht="12.75" x14ac:dyDescent="0.2">
      <c r="A23" s="101" t="s">
        <v>678</v>
      </c>
      <c r="B23" s="94">
        <v>0</v>
      </c>
      <c r="C23" s="94">
        <v>0</v>
      </c>
      <c r="D23" s="94">
        <v>0</v>
      </c>
      <c r="E23" s="94">
        <v>0</v>
      </c>
      <c r="F23" s="94">
        <v>0</v>
      </c>
      <c r="G23" s="94">
        <v>0</v>
      </c>
      <c r="H23" s="94">
        <v>0</v>
      </c>
      <c r="I23" s="94">
        <f t="shared" ref="I23:AE23" si="1">G205/MAX($G$205:$Z$205)</f>
        <v>1</v>
      </c>
      <c r="J23" s="94">
        <f t="shared" si="1"/>
        <v>0.99983570566043334</v>
      </c>
      <c r="K23" s="94">
        <f t="shared" si="1"/>
        <v>0.99970128301896988</v>
      </c>
      <c r="L23" s="94">
        <f t="shared" si="1"/>
        <v>0.99970128301896988</v>
      </c>
      <c r="M23" s="94">
        <f t="shared" si="1"/>
        <v>0.99970128301896988</v>
      </c>
      <c r="N23" s="94">
        <f t="shared" si="1"/>
        <v>0.99970128301896988</v>
      </c>
      <c r="O23" s="94">
        <f t="shared" si="1"/>
        <v>0.99970128301896988</v>
      </c>
      <c r="P23" s="94">
        <f t="shared" si="1"/>
        <v>0.99970128301896988</v>
      </c>
      <c r="Q23" s="94">
        <f t="shared" si="1"/>
        <v>0.99970128301896988</v>
      </c>
      <c r="R23" s="94">
        <f t="shared" si="1"/>
        <v>0.74977596226422738</v>
      </c>
      <c r="S23" s="94">
        <f t="shared" si="1"/>
        <v>0.49985064150948494</v>
      </c>
      <c r="T23" s="94">
        <f t="shared" si="1"/>
        <v>0</v>
      </c>
      <c r="U23" s="94">
        <f t="shared" si="1"/>
        <v>0</v>
      </c>
      <c r="V23" s="94">
        <f t="shared" si="1"/>
        <v>0</v>
      </c>
      <c r="W23" s="94">
        <f t="shared" si="1"/>
        <v>0</v>
      </c>
      <c r="X23" s="94">
        <f t="shared" si="1"/>
        <v>0</v>
      </c>
      <c r="Y23" s="94">
        <f t="shared" si="1"/>
        <v>0</v>
      </c>
      <c r="Z23" s="94">
        <f t="shared" si="1"/>
        <v>0</v>
      </c>
      <c r="AA23" s="94">
        <f t="shared" si="1"/>
        <v>0</v>
      </c>
      <c r="AB23" s="94">
        <f t="shared" si="1"/>
        <v>0</v>
      </c>
      <c r="AC23" s="94">
        <f t="shared" si="1"/>
        <v>0</v>
      </c>
      <c r="AD23" s="94">
        <f t="shared" si="1"/>
        <v>0</v>
      </c>
      <c r="AE23" s="94">
        <f t="shared" si="1"/>
        <v>0</v>
      </c>
      <c r="AF23" s="88"/>
      <c r="AG23" s="88"/>
      <c r="AH23" s="88"/>
      <c r="AI23" s="88"/>
      <c r="AJ23" s="88"/>
    </row>
    <row r="24" spans="1:36" ht="12.75" x14ac:dyDescent="0.2">
      <c r="A24" s="101" t="s">
        <v>679</v>
      </c>
      <c r="B24" s="94">
        <v>0</v>
      </c>
      <c r="C24" s="94">
        <v>0</v>
      </c>
      <c r="D24" s="94">
        <v>0</v>
      </c>
      <c r="E24" s="94">
        <v>0</v>
      </c>
      <c r="F24" s="94">
        <v>0</v>
      </c>
      <c r="G24" s="94">
        <v>0</v>
      </c>
      <c r="H24" s="94">
        <v>0</v>
      </c>
      <c r="I24" s="94">
        <v>0</v>
      </c>
      <c r="J24" s="94">
        <v>0</v>
      </c>
      <c r="K24" s="94">
        <f t="shared" ref="K24:AE24" si="2">I205/MAX($I$205:$Z$205)</f>
        <v>1</v>
      </c>
      <c r="L24" s="94">
        <f t="shared" si="2"/>
        <v>1</v>
      </c>
      <c r="M24" s="94">
        <f t="shared" si="2"/>
        <v>1</v>
      </c>
      <c r="N24" s="94">
        <f t="shared" si="2"/>
        <v>1</v>
      </c>
      <c r="O24" s="94">
        <f t="shared" si="2"/>
        <v>1</v>
      </c>
      <c r="P24" s="94">
        <f t="shared" si="2"/>
        <v>1</v>
      </c>
      <c r="Q24" s="94">
        <f t="shared" si="2"/>
        <v>1</v>
      </c>
      <c r="R24" s="94">
        <f t="shared" si="2"/>
        <v>0.75</v>
      </c>
      <c r="S24" s="94">
        <f t="shared" si="2"/>
        <v>0.5</v>
      </c>
      <c r="T24" s="94">
        <f t="shared" si="2"/>
        <v>0</v>
      </c>
      <c r="U24" s="94">
        <f t="shared" si="2"/>
        <v>0</v>
      </c>
      <c r="V24" s="94">
        <f t="shared" si="2"/>
        <v>0</v>
      </c>
      <c r="W24" s="94">
        <f t="shared" si="2"/>
        <v>0</v>
      </c>
      <c r="X24" s="94">
        <f t="shared" si="2"/>
        <v>0</v>
      </c>
      <c r="Y24" s="94">
        <f t="shared" si="2"/>
        <v>0</v>
      </c>
      <c r="Z24" s="94">
        <f t="shared" si="2"/>
        <v>0</v>
      </c>
      <c r="AA24" s="94">
        <f t="shared" si="2"/>
        <v>0</v>
      </c>
      <c r="AB24" s="94">
        <f t="shared" si="2"/>
        <v>0</v>
      </c>
      <c r="AC24" s="94">
        <f t="shared" si="2"/>
        <v>0</v>
      </c>
      <c r="AD24" s="94">
        <f t="shared" si="2"/>
        <v>0</v>
      </c>
      <c r="AE24" s="94">
        <f t="shared" si="2"/>
        <v>0</v>
      </c>
      <c r="AF24" s="88"/>
      <c r="AG24" s="88"/>
      <c r="AH24" s="88"/>
      <c r="AI24" s="88"/>
      <c r="AJ24" s="88"/>
    </row>
    <row r="25" spans="1:36" ht="15.75" customHeight="1" x14ac:dyDescent="0.4">
      <c r="A25" s="101" t="s">
        <v>680</v>
      </c>
      <c r="B25" s="94">
        <v>0</v>
      </c>
      <c r="C25" s="94">
        <v>0</v>
      </c>
      <c r="D25" s="94">
        <v>0</v>
      </c>
      <c r="E25" s="94">
        <v>0</v>
      </c>
      <c r="F25" s="94">
        <v>0</v>
      </c>
      <c r="G25" s="94">
        <v>0</v>
      </c>
      <c r="H25" s="94">
        <v>0</v>
      </c>
      <c r="I25" s="94">
        <v>0</v>
      </c>
      <c r="J25" s="94">
        <v>0</v>
      </c>
      <c r="K25" s="94">
        <v>0</v>
      </c>
      <c r="L25" s="102">
        <f t="shared" ref="L25:AE25" si="3">I205/MAX($I$205:$Z$205)</f>
        <v>1</v>
      </c>
      <c r="M25" s="102">
        <f t="shared" si="3"/>
        <v>1</v>
      </c>
      <c r="N25" s="102">
        <f t="shared" si="3"/>
        <v>1</v>
      </c>
      <c r="O25" s="102">
        <f t="shared" si="3"/>
        <v>1</v>
      </c>
      <c r="P25" s="102">
        <f t="shared" si="3"/>
        <v>1</v>
      </c>
      <c r="Q25" s="102">
        <f t="shared" si="3"/>
        <v>1</v>
      </c>
      <c r="R25" s="102">
        <f t="shared" si="3"/>
        <v>1</v>
      </c>
      <c r="S25" s="102">
        <f t="shared" si="3"/>
        <v>0.75</v>
      </c>
      <c r="T25" s="102">
        <f t="shared" si="3"/>
        <v>0.5</v>
      </c>
      <c r="U25" s="102">
        <f t="shared" si="3"/>
        <v>0</v>
      </c>
      <c r="V25" s="102">
        <f t="shared" si="3"/>
        <v>0</v>
      </c>
      <c r="W25" s="102">
        <f t="shared" si="3"/>
        <v>0</v>
      </c>
      <c r="X25" s="102">
        <f t="shared" si="3"/>
        <v>0</v>
      </c>
      <c r="Y25" s="102">
        <f t="shared" si="3"/>
        <v>0</v>
      </c>
      <c r="Z25" s="102">
        <f t="shared" si="3"/>
        <v>0</v>
      </c>
      <c r="AA25" s="102">
        <f t="shared" si="3"/>
        <v>0</v>
      </c>
      <c r="AB25" s="102">
        <f t="shared" si="3"/>
        <v>0</v>
      </c>
      <c r="AC25" s="102">
        <f t="shared" si="3"/>
        <v>0</v>
      </c>
      <c r="AD25" s="102">
        <f t="shared" si="3"/>
        <v>0</v>
      </c>
      <c r="AE25" s="102">
        <f t="shared" si="3"/>
        <v>0</v>
      </c>
      <c r="AF25" s="88"/>
      <c r="AG25" s="88"/>
      <c r="AH25" s="88"/>
      <c r="AI25" s="88"/>
      <c r="AJ25" s="88"/>
    </row>
    <row r="26" spans="1:36" ht="12.75" x14ac:dyDescent="0.2">
      <c r="A26" s="88" t="s">
        <v>683</v>
      </c>
      <c r="B26" s="88">
        <v>2020</v>
      </c>
      <c r="C26" s="88">
        <v>2022</v>
      </c>
      <c r="D26" s="88">
        <v>2023</v>
      </c>
      <c r="E26" s="88">
        <v>2024</v>
      </c>
      <c r="F26" s="88">
        <v>2025</v>
      </c>
      <c r="G26" s="88">
        <v>2026</v>
      </c>
      <c r="H26" s="88">
        <v>2027</v>
      </c>
      <c r="I26" s="88">
        <v>2028</v>
      </c>
      <c r="J26" s="88">
        <v>2029</v>
      </c>
      <c r="K26" s="88">
        <v>2030</v>
      </c>
      <c r="L26" s="88">
        <v>2031</v>
      </c>
      <c r="M26" s="88">
        <v>2032</v>
      </c>
      <c r="N26" s="88">
        <v>2033</v>
      </c>
      <c r="O26" s="88">
        <v>2034</v>
      </c>
      <c r="P26" s="88">
        <v>2035</v>
      </c>
      <c r="Q26" s="88">
        <v>2036</v>
      </c>
      <c r="R26" s="88">
        <v>2037</v>
      </c>
      <c r="S26" s="88">
        <v>2038</v>
      </c>
      <c r="T26" s="88">
        <v>2039</v>
      </c>
      <c r="U26" s="88">
        <v>2040</v>
      </c>
      <c r="V26" s="88">
        <v>2041</v>
      </c>
      <c r="W26" s="88">
        <v>2042</v>
      </c>
      <c r="X26" s="88">
        <v>2043</v>
      </c>
      <c r="Y26" s="88">
        <v>2044</v>
      </c>
      <c r="Z26" s="88">
        <v>2045</v>
      </c>
      <c r="AA26" s="88">
        <v>2046</v>
      </c>
      <c r="AB26" s="88">
        <v>2047</v>
      </c>
      <c r="AC26" s="88">
        <v>2048</v>
      </c>
      <c r="AD26" s="88">
        <v>2049</v>
      </c>
      <c r="AE26" s="88">
        <v>2050</v>
      </c>
      <c r="AF26" s="88"/>
      <c r="AG26" s="88"/>
      <c r="AH26" s="88"/>
      <c r="AI26" s="88"/>
      <c r="AJ26" s="88"/>
    </row>
    <row r="27" spans="1:36" ht="12.75" x14ac:dyDescent="0.2">
      <c r="A27" s="94"/>
      <c r="B27" s="94">
        <v>0</v>
      </c>
      <c r="C27" s="94">
        <v>0</v>
      </c>
      <c r="D27" s="94">
        <f t="shared" ref="D27:AE27" si="4">B210/MAX($B$210:$Z$210)</f>
        <v>0.92500000000000004</v>
      </c>
      <c r="E27" s="94">
        <f t="shared" si="4"/>
        <v>0.92500000000000004</v>
      </c>
      <c r="F27" s="94">
        <f t="shared" si="4"/>
        <v>0.92500000000000004</v>
      </c>
      <c r="G27" s="94">
        <f t="shared" si="4"/>
        <v>1</v>
      </c>
      <c r="H27" s="94">
        <f t="shared" si="4"/>
        <v>1</v>
      </c>
      <c r="I27" s="94">
        <f t="shared" si="4"/>
        <v>1</v>
      </c>
      <c r="J27" s="94">
        <f t="shared" si="4"/>
        <v>1</v>
      </c>
      <c r="K27" s="94">
        <f t="shared" si="4"/>
        <v>1</v>
      </c>
      <c r="L27" s="94">
        <f t="shared" si="4"/>
        <v>1</v>
      </c>
      <c r="M27" s="94">
        <f t="shared" si="4"/>
        <v>1</v>
      </c>
      <c r="N27" s="94">
        <f t="shared" si="4"/>
        <v>1</v>
      </c>
      <c r="O27" s="94">
        <f t="shared" si="4"/>
        <v>1</v>
      </c>
      <c r="P27" s="94">
        <f t="shared" si="4"/>
        <v>1</v>
      </c>
      <c r="Q27" s="94">
        <f t="shared" si="4"/>
        <v>1</v>
      </c>
      <c r="R27" s="94">
        <f t="shared" si="4"/>
        <v>0.75</v>
      </c>
      <c r="S27" s="94">
        <f t="shared" si="4"/>
        <v>0.5</v>
      </c>
      <c r="T27" s="94">
        <f t="shared" si="4"/>
        <v>0</v>
      </c>
      <c r="U27" s="94">
        <f t="shared" si="4"/>
        <v>0</v>
      </c>
      <c r="V27" s="94">
        <f t="shared" si="4"/>
        <v>0</v>
      </c>
      <c r="W27" s="94">
        <f t="shared" si="4"/>
        <v>0</v>
      </c>
      <c r="X27" s="94">
        <f t="shared" si="4"/>
        <v>0</v>
      </c>
      <c r="Y27" s="94">
        <f t="shared" si="4"/>
        <v>0</v>
      </c>
      <c r="Z27" s="94">
        <f t="shared" si="4"/>
        <v>0</v>
      </c>
      <c r="AA27" s="94">
        <f t="shared" si="4"/>
        <v>0</v>
      </c>
      <c r="AB27" s="94">
        <f t="shared" si="4"/>
        <v>0</v>
      </c>
      <c r="AC27" s="94">
        <f t="shared" si="4"/>
        <v>0</v>
      </c>
      <c r="AD27" s="94">
        <f t="shared" si="4"/>
        <v>0</v>
      </c>
      <c r="AE27" s="94">
        <f t="shared" si="4"/>
        <v>0</v>
      </c>
      <c r="AF27" s="88"/>
      <c r="AG27" s="88"/>
      <c r="AH27" s="88"/>
      <c r="AI27" s="88"/>
      <c r="AJ27" s="88"/>
    </row>
    <row r="28" spans="1:36" ht="12.75" x14ac:dyDescent="0.2">
      <c r="A28" s="88" t="s">
        <v>684</v>
      </c>
      <c r="B28" s="88">
        <v>2020</v>
      </c>
      <c r="C28" s="88">
        <v>2022</v>
      </c>
      <c r="D28" s="88">
        <v>2023</v>
      </c>
      <c r="E28" s="88">
        <v>2024</v>
      </c>
      <c r="F28" s="88">
        <v>2025</v>
      </c>
      <c r="G28" s="88">
        <v>2026</v>
      </c>
      <c r="H28" s="88">
        <v>2027</v>
      </c>
      <c r="I28" s="88">
        <v>2028</v>
      </c>
      <c r="J28" s="88">
        <v>2029</v>
      </c>
      <c r="K28" s="88">
        <v>2030</v>
      </c>
      <c r="L28" s="88">
        <v>2031</v>
      </c>
      <c r="M28" s="88">
        <v>2032</v>
      </c>
      <c r="N28" s="88">
        <v>2033</v>
      </c>
      <c r="O28" s="88">
        <v>2034</v>
      </c>
      <c r="P28" s="88">
        <v>2035</v>
      </c>
      <c r="Q28" s="88">
        <v>2036</v>
      </c>
      <c r="R28" s="88">
        <v>2037</v>
      </c>
      <c r="S28" s="88">
        <v>2038</v>
      </c>
      <c r="T28" s="88">
        <v>2039</v>
      </c>
      <c r="U28" s="88">
        <v>2040</v>
      </c>
      <c r="V28" s="88">
        <v>2041</v>
      </c>
      <c r="W28" s="88">
        <v>2042</v>
      </c>
      <c r="X28" s="88">
        <v>2043</v>
      </c>
      <c r="Y28" s="88">
        <v>2044</v>
      </c>
      <c r="Z28" s="88">
        <v>2045</v>
      </c>
      <c r="AA28" s="88">
        <v>2046</v>
      </c>
      <c r="AB28" s="88">
        <v>2047</v>
      </c>
      <c r="AC28" s="88">
        <v>2048</v>
      </c>
      <c r="AD28" s="88">
        <v>2049</v>
      </c>
      <c r="AE28" s="88">
        <v>2050</v>
      </c>
      <c r="AF28" s="88"/>
      <c r="AG28" s="88"/>
      <c r="AH28" s="88"/>
      <c r="AI28" s="88"/>
      <c r="AJ28" s="88"/>
    </row>
    <row r="29" spans="1:36" ht="12.75" x14ac:dyDescent="0.2">
      <c r="A29" s="88"/>
      <c r="B29" s="94">
        <v>0</v>
      </c>
      <c r="C29" s="94">
        <v>0</v>
      </c>
      <c r="D29" s="94">
        <f t="shared" ref="D29:AE29" si="5">B211/MAX($B$211:$Z$211)</f>
        <v>0.92499999999999993</v>
      </c>
      <c r="E29" s="94">
        <f t="shared" si="5"/>
        <v>0.92499999999999993</v>
      </c>
      <c r="F29" s="94">
        <f t="shared" si="5"/>
        <v>0.92499999999999993</v>
      </c>
      <c r="G29" s="94">
        <f t="shared" si="5"/>
        <v>1</v>
      </c>
      <c r="H29" s="94">
        <f t="shared" si="5"/>
        <v>1</v>
      </c>
      <c r="I29" s="94">
        <f t="shared" si="5"/>
        <v>1</v>
      </c>
      <c r="J29" s="94">
        <f t="shared" si="5"/>
        <v>1</v>
      </c>
      <c r="K29" s="94">
        <f t="shared" si="5"/>
        <v>1</v>
      </c>
      <c r="L29" s="94">
        <f t="shared" si="5"/>
        <v>1</v>
      </c>
      <c r="M29" s="94">
        <f t="shared" si="5"/>
        <v>1</v>
      </c>
      <c r="N29" s="94">
        <f t="shared" si="5"/>
        <v>1</v>
      </c>
      <c r="O29" s="94">
        <f t="shared" si="5"/>
        <v>1</v>
      </c>
      <c r="P29" s="94">
        <f t="shared" si="5"/>
        <v>1</v>
      </c>
      <c r="Q29" s="94">
        <f t="shared" si="5"/>
        <v>1</v>
      </c>
      <c r="R29" s="94">
        <f t="shared" si="5"/>
        <v>0.74999999999999989</v>
      </c>
      <c r="S29" s="94">
        <f t="shared" si="5"/>
        <v>0.5</v>
      </c>
      <c r="T29" s="94">
        <f t="shared" si="5"/>
        <v>0</v>
      </c>
      <c r="U29" s="94">
        <f t="shared" si="5"/>
        <v>0</v>
      </c>
      <c r="V29" s="94">
        <f t="shared" si="5"/>
        <v>0</v>
      </c>
      <c r="W29" s="94">
        <f t="shared" si="5"/>
        <v>0</v>
      </c>
      <c r="X29" s="94">
        <f t="shared" si="5"/>
        <v>0</v>
      </c>
      <c r="Y29" s="94">
        <f t="shared" si="5"/>
        <v>0</v>
      </c>
      <c r="Z29" s="94">
        <f t="shared" si="5"/>
        <v>0</v>
      </c>
      <c r="AA29" s="94">
        <f t="shared" si="5"/>
        <v>0</v>
      </c>
      <c r="AB29" s="94">
        <f t="shared" si="5"/>
        <v>0</v>
      </c>
      <c r="AC29" s="94">
        <f t="shared" si="5"/>
        <v>0</v>
      </c>
      <c r="AD29" s="94">
        <f t="shared" si="5"/>
        <v>0</v>
      </c>
      <c r="AE29" s="94">
        <f t="shared" si="5"/>
        <v>0</v>
      </c>
      <c r="AF29" s="88"/>
      <c r="AG29" s="88"/>
      <c r="AH29" s="88"/>
      <c r="AI29" s="88"/>
      <c r="AJ29" s="88"/>
    </row>
    <row r="30" spans="1:36" ht="12.75" x14ac:dyDescent="0.2">
      <c r="A30" s="88" t="s">
        <v>685</v>
      </c>
      <c r="B30" s="88">
        <v>2020</v>
      </c>
      <c r="C30" s="88">
        <v>2022</v>
      </c>
      <c r="D30" s="88">
        <v>2023</v>
      </c>
      <c r="E30" s="88">
        <v>2024</v>
      </c>
      <c r="F30" s="88">
        <v>2025</v>
      </c>
      <c r="G30" s="88">
        <v>2026</v>
      </c>
      <c r="H30" s="88">
        <v>2027</v>
      </c>
      <c r="I30" s="88">
        <v>2028</v>
      </c>
      <c r="J30" s="88">
        <v>2029</v>
      </c>
      <c r="K30" s="88">
        <v>2030</v>
      </c>
      <c r="L30" s="88">
        <v>2031</v>
      </c>
      <c r="M30" s="88">
        <v>2032</v>
      </c>
      <c r="N30" s="88">
        <v>2033</v>
      </c>
      <c r="O30" s="88">
        <v>2034</v>
      </c>
      <c r="P30" s="88">
        <v>2035</v>
      </c>
      <c r="Q30" s="88">
        <v>2036</v>
      </c>
      <c r="R30" s="88">
        <v>2037</v>
      </c>
      <c r="S30" s="88">
        <v>2038</v>
      </c>
      <c r="T30" s="88">
        <v>2039</v>
      </c>
      <c r="U30" s="88">
        <v>2040</v>
      </c>
      <c r="V30" s="88">
        <v>2041</v>
      </c>
      <c r="W30" s="88">
        <v>2042</v>
      </c>
      <c r="X30" s="88">
        <v>2043</v>
      </c>
      <c r="Y30" s="88">
        <v>2044</v>
      </c>
      <c r="Z30" s="88">
        <v>2045</v>
      </c>
      <c r="AA30" s="88">
        <v>2046</v>
      </c>
      <c r="AB30" s="88">
        <v>2047</v>
      </c>
      <c r="AC30" s="88">
        <v>2048</v>
      </c>
      <c r="AD30" s="88">
        <v>2049</v>
      </c>
      <c r="AE30" s="88">
        <v>2050</v>
      </c>
      <c r="AF30" s="88"/>
      <c r="AG30" s="88"/>
      <c r="AH30" s="88"/>
      <c r="AI30" s="88"/>
      <c r="AJ30" s="88"/>
    </row>
    <row r="31" spans="1:36" ht="12.75" x14ac:dyDescent="0.2">
      <c r="A31" s="94"/>
      <c r="B31" s="94">
        <f>B23</f>
        <v>0</v>
      </c>
      <c r="C31" s="94">
        <v>0</v>
      </c>
      <c r="D31" s="94">
        <f t="shared" ref="D31:AE31" si="6">B218/MAX($B$218:$Z$218)</f>
        <v>0.92500000000000004</v>
      </c>
      <c r="E31" s="94">
        <f t="shared" si="6"/>
        <v>0.92500000000000004</v>
      </c>
      <c r="F31" s="94">
        <f t="shared" si="6"/>
        <v>0.92500000000000004</v>
      </c>
      <c r="G31" s="94">
        <f t="shared" si="6"/>
        <v>1</v>
      </c>
      <c r="H31" s="94">
        <f t="shared" si="6"/>
        <v>1</v>
      </c>
      <c r="I31" s="94">
        <f t="shared" si="6"/>
        <v>1</v>
      </c>
      <c r="J31" s="94">
        <f t="shared" si="6"/>
        <v>1</v>
      </c>
      <c r="K31" s="94">
        <f t="shared" si="6"/>
        <v>1</v>
      </c>
      <c r="L31" s="94">
        <f t="shared" si="6"/>
        <v>1</v>
      </c>
      <c r="M31" s="94">
        <f t="shared" si="6"/>
        <v>1</v>
      </c>
      <c r="N31" s="94">
        <f t="shared" si="6"/>
        <v>1</v>
      </c>
      <c r="O31" s="94">
        <f t="shared" si="6"/>
        <v>1</v>
      </c>
      <c r="P31" s="94">
        <f t="shared" si="6"/>
        <v>1</v>
      </c>
      <c r="Q31" s="94">
        <f t="shared" si="6"/>
        <v>1</v>
      </c>
      <c r="R31" s="94">
        <f t="shared" si="6"/>
        <v>0.75</v>
      </c>
      <c r="S31" s="94">
        <f t="shared" si="6"/>
        <v>0.5</v>
      </c>
      <c r="T31" s="94">
        <f t="shared" si="6"/>
        <v>0</v>
      </c>
      <c r="U31" s="94">
        <f t="shared" si="6"/>
        <v>0</v>
      </c>
      <c r="V31" s="94">
        <f t="shared" si="6"/>
        <v>0</v>
      </c>
      <c r="W31" s="94">
        <f t="shared" si="6"/>
        <v>0</v>
      </c>
      <c r="X31" s="94">
        <f t="shared" si="6"/>
        <v>0</v>
      </c>
      <c r="Y31" s="94">
        <f t="shared" si="6"/>
        <v>0</v>
      </c>
      <c r="Z31" s="94">
        <f t="shared" si="6"/>
        <v>0</v>
      </c>
      <c r="AA31" s="94">
        <f t="shared" si="6"/>
        <v>0</v>
      </c>
      <c r="AB31" s="94">
        <f t="shared" si="6"/>
        <v>0</v>
      </c>
      <c r="AC31" s="94">
        <f t="shared" si="6"/>
        <v>0</v>
      </c>
      <c r="AD31" s="94">
        <f t="shared" si="6"/>
        <v>0</v>
      </c>
      <c r="AE31" s="94">
        <f t="shared" si="6"/>
        <v>0</v>
      </c>
      <c r="AF31" s="88"/>
      <c r="AG31" s="88"/>
      <c r="AH31" s="88"/>
      <c r="AI31" s="88"/>
      <c r="AJ31" s="88"/>
    </row>
    <row r="32" spans="1:36" ht="12.75" x14ac:dyDescent="0.2">
      <c r="A32" s="88" t="s">
        <v>686</v>
      </c>
      <c r="B32" s="88">
        <v>2020</v>
      </c>
      <c r="C32" s="88">
        <v>2021</v>
      </c>
      <c r="D32" s="88">
        <v>2022</v>
      </c>
      <c r="E32" s="88">
        <v>2023</v>
      </c>
      <c r="F32" s="88">
        <v>2024</v>
      </c>
      <c r="G32" s="88">
        <v>2025</v>
      </c>
      <c r="H32" s="88">
        <v>2026</v>
      </c>
      <c r="I32" s="88">
        <v>2027</v>
      </c>
      <c r="J32" s="88">
        <v>2028</v>
      </c>
      <c r="K32" s="88">
        <v>2029</v>
      </c>
      <c r="L32" s="88">
        <v>2030</v>
      </c>
      <c r="M32" s="88">
        <v>2031</v>
      </c>
      <c r="N32" s="88">
        <v>2032</v>
      </c>
      <c r="O32" s="88">
        <v>2033</v>
      </c>
      <c r="P32" s="88">
        <v>2034</v>
      </c>
      <c r="Q32" s="88">
        <v>2035</v>
      </c>
      <c r="R32" s="88">
        <v>2036</v>
      </c>
      <c r="S32" s="88">
        <v>2037</v>
      </c>
      <c r="T32" s="88">
        <v>2038</v>
      </c>
      <c r="U32" s="88">
        <v>2039</v>
      </c>
      <c r="V32" s="88">
        <v>2040</v>
      </c>
      <c r="W32" s="88">
        <v>2041</v>
      </c>
      <c r="X32" s="88">
        <v>2042</v>
      </c>
      <c r="Y32" s="88">
        <v>2043</v>
      </c>
      <c r="Z32" s="88">
        <v>2044</v>
      </c>
      <c r="AA32" s="88">
        <v>2045</v>
      </c>
      <c r="AB32" s="88">
        <v>2046</v>
      </c>
      <c r="AC32" s="88">
        <v>2047</v>
      </c>
      <c r="AD32" s="88">
        <v>2048</v>
      </c>
      <c r="AE32" s="88">
        <v>2049</v>
      </c>
      <c r="AF32" s="88">
        <v>2050</v>
      </c>
      <c r="AG32" s="88"/>
      <c r="AH32" s="88"/>
      <c r="AI32" s="88"/>
      <c r="AJ32" s="88"/>
    </row>
    <row r="33" spans="1:36" ht="12.75" x14ac:dyDescent="0.2">
      <c r="A33" s="101" t="s">
        <v>678</v>
      </c>
      <c r="B33" s="88">
        <v>0</v>
      </c>
      <c r="C33" s="88">
        <v>0</v>
      </c>
      <c r="D33" s="94">
        <v>0</v>
      </c>
      <c r="E33" s="94" t="e">
        <f>#REF!/MAX(#REF!)</f>
        <v>#REF!</v>
      </c>
      <c r="F33" s="94" t="e">
        <f>#REF!/MAX(#REF!)</f>
        <v>#REF!</v>
      </c>
      <c r="G33" s="94" t="e">
        <f>#REF!/MAX(#REF!)</f>
        <v>#REF!</v>
      </c>
      <c r="H33" s="94" t="e">
        <f>#REF!/MAX(#REF!)</f>
        <v>#REF!</v>
      </c>
      <c r="I33" s="94" t="e">
        <f>#REF!/MAX(#REF!)</f>
        <v>#REF!</v>
      </c>
      <c r="J33" s="94">
        <v>0</v>
      </c>
      <c r="K33" s="94">
        <v>0</v>
      </c>
      <c r="L33" s="94">
        <v>0</v>
      </c>
      <c r="M33" s="94">
        <v>0</v>
      </c>
      <c r="N33" s="94">
        <v>0</v>
      </c>
      <c r="O33" s="94">
        <v>0</v>
      </c>
      <c r="P33" s="94">
        <v>0</v>
      </c>
      <c r="Q33" s="94">
        <v>0</v>
      </c>
      <c r="R33" s="94">
        <v>0</v>
      </c>
      <c r="S33" s="94">
        <v>0</v>
      </c>
      <c r="T33" s="94">
        <v>0</v>
      </c>
      <c r="U33" s="94">
        <v>0</v>
      </c>
      <c r="V33" s="94">
        <v>0</v>
      </c>
      <c r="W33" s="94">
        <v>0</v>
      </c>
      <c r="X33" s="94">
        <v>0</v>
      </c>
      <c r="Y33" s="94">
        <v>0</v>
      </c>
      <c r="Z33" s="94">
        <v>0</v>
      </c>
      <c r="AA33" s="94">
        <v>0</v>
      </c>
      <c r="AB33" s="94">
        <v>0</v>
      </c>
      <c r="AC33" s="94">
        <v>0</v>
      </c>
      <c r="AD33" s="94">
        <v>0</v>
      </c>
      <c r="AE33" s="94">
        <v>0</v>
      </c>
      <c r="AF33" s="94">
        <v>0</v>
      </c>
      <c r="AG33" s="88"/>
      <c r="AH33" s="88"/>
      <c r="AI33" s="88"/>
      <c r="AJ33" s="88"/>
    </row>
    <row r="34" spans="1:36" ht="12.75" x14ac:dyDescent="0.2">
      <c r="A34" s="101" t="s">
        <v>679</v>
      </c>
      <c r="B34" s="88">
        <v>0</v>
      </c>
      <c r="C34" s="88">
        <v>0</v>
      </c>
      <c r="D34" s="94">
        <v>0</v>
      </c>
      <c r="E34" s="94" t="e">
        <f>#REF!/MAX(#REF!)</f>
        <v>#REF!</v>
      </c>
      <c r="F34" s="94" t="e">
        <f>#REF!/MAX(#REF!)</f>
        <v>#REF!</v>
      </c>
      <c r="G34" s="94" t="e">
        <f>#REF!/MAX(#REF!)</f>
        <v>#REF!</v>
      </c>
      <c r="H34" s="94" t="e">
        <f>#REF!/MAX(#REF!)</f>
        <v>#REF!</v>
      </c>
      <c r="I34" s="94" t="e">
        <f>#REF!/MAX(#REF!)</f>
        <v>#REF!</v>
      </c>
      <c r="J34" s="94" t="e">
        <f>#REF!/MAX(#REF!)</f>
        <v>#REF!</v>
      </c>
      <c r="K34" s="94" t="e">
        <f>#REF!/MAX(#REF!)</f>
        <v>#REF!</v>
      </c>
      <c r="L34" s="94">
        <v>0</v>
      </c>
      <c r="M34" s="94">
        <v>0</v>
      </c>
      <c r="N34" s="94">
        <v>0</v>
      </c>
      <c r="O34" s="94">
        <v>0</v>
      </c>
      <c r="P34" s="94">
        <v>0</v>
      </c>
      <c r="Q34" s="94">
        <v>0</v>
      </c>
      <c r="R34" s="94">
        <v>0</v>
      </c>
      <c r="S34" s="94">
        <v>0</v>
      </c>
      <c r="T34" s="94">
        <v>0</v>
      </c>
      <c r="U34" s="94">
        <v>0</v>
      </c>
      <c r="V34" s="94">
        <v>0</v>
      </c>
      <c r="W34" s="94">
        <v>0</v>
      </c>
      <c r="X34" s="94">
        <v>0</v>
      </c>
      <c r="Y34" s="94">
        <v>0</v>
      </c>
      <c r="Z34" s="94">
        <v>0</v>
      </c>
      <c r="AA34" s="94">
        <v>0</v>
      </c>
      <c r="AB34" s="94">
        <v>0</v>
      </c>
      <c r="AC34" s="94">
        <v>0</v>
      </c>
      <c r="AD34" s="94">
        <v>0</v>
      </c>
      <c r="AE34" s="94">
        <v>0</v>
      </c>
      <c r="AF34" s="94">
        <v>0</v>
      </c>
      <c r="AG34" s="88"/>
      <c r="AH34" s="88"/>
      <c r="AI34" s="88"/>
      <c r="AJ34" s="88"/>
    </row>
    <row r="35" spans="1:36" ht="12.75" x14ac:dyDescent="0.2">
      <c r="A35" s="101" t="s">
        <v>680</v>
      </c>
      <c r="B35" s="88">
        <v>0</v>
      </c>
      <c r="C35" s="88">
        <v>0</v>
      </c>
      <c r="D35" s="94">
        <v>0</v>
      </c>
      <c r="E35" s="94" t="e">
        <f>#REF!/MAX(#REF!)</f>
        <v>#REF!</v>
      </c>
      <c r="F35" s="94" t="e">
        <f>#REF!/MAX(#REF!)</f>
        <v>#REF!</v>
      </c>
      <c r="G35" s="94" t="e">
        <f>#REF!/MAX(#REF!)</f>
        <v>#REF!</v>
      </c>
      <c r="H35" s="94" t="e">
        <f>#REF!/MAX(#REF!)</f>
        <v>#REF!</v>
      </c>
      <c r="I35" s="94" t="e">
        <f>#REF!/MAX(#REF!)</f>
        <v>#REF!</v>
      </c>
      <c r="J35" s="94" t="e">
        <f>#REF!/MAX(#REF!)</f>
        <v>#REF!</v>
      </c>
      <c r="K35" s="94" t="e">
        <f>#REF!/MAX(#REF!)</f>
        <v>#REF!</v>
      </c>
      <c r="L35" s="94" t="e">
        <f>#REF!/MAX(#REF!)</f>
        <v>#REF!</v>
      </c>
      <c r="M35" s="94">
        <v>0</v>
      </c>
      <c r="N35" s="94">
        <v>0</v>
      </c>
      <c r="O35" s="94">
        <v>0</v>
      </c>
      <c r="P35" s="94">
        <v>0</v>
      </c>
      <c r="Q35" s="94">
        <v>0</v>
      </c>
      <c r="R35" s="94">
        <v>0</v>
      </c>
      <c r="S35" s="94">
        <v>0</v>
      </c>
      <c r="T35" s="94">
        <v>0</v>
      </c>
      <c r="U35" s="94">
        <v>0</v>
      </c>
      <c r="V35" s="94">
        <v>0</v>
      </c>
      <c r="W35" s="94">
        <v>0</v>
      </c>
      <c r="X35" s="94">
        <v>0</v>
      </c>
      <c r="Y35" s="94">
        <v>0</v>
      </c>
      <c r="Z35" s="94">
        <v>0</v>
      </c>
      <c r="AA35" s="94">
        <v>0</v>
      </c>
      <c r="AB35" s="94">
        <v>0</v>
      </c>
      <c r="AC35" s="94">
        <v>0</v>
      </c>
      <c r="AD35" s="94">
        <v>0</v>
      </c>
      <c r="AE35" s="94">
        <v>0</v>
      </c>
      <c r="AF35" s="94">
        <v>0</v>
      </c>
      <c r="AG35" s="88"/>
      <c r="AH35" s="88"/>
      <c r="AI35" s="88"/>
      <c r="AJ35" s="88"/>
    </row>
    <row r="36" spans="1:36" ht="12.75" x14ac:dyDescent="0.2">
      <c r="A36" s="88" t="s">
        <v>687</v>
      </c>
      <c r="B36" s="88">
        <v>2020</v>
      </c>
      <c r="C36" s="88">
        <v>2021</v>
      </c>
      <c r="D36" s="88">
        <v>2022</v>
      </c>
      <c r="E36" s="88">
        <v>2023</v>
      </c>
      <c r="F36" s="88">
        <v>2024</v>
      </c>
      <c r="G36" s="88">
        <v>2025</v>
      </c>
      <c r="H36" s="88">
        <v>2026</v>
      </c>
      <c r="I36" s="88">
        <v>2027</v>
      </c>
      <c r="J36" s="88">
        <v>2028</v>
      </c>
      <c r="K36" s="88">
        <v>2029</v>
      </c>
      <c r="L36" s="88">
        <v>2030</v>
      </c>
      <c r="M36" s="88">
        <v>2031</v>
      </c>
      <c r="N36" s="88">
        <v>2032</v>
      </c>
      <c r="O36" s="88">
        <v>2033</v>
      </c>
      <c r="P36" s="88">
        <v>2034</v>
      </c>
      <c r="Q36" s="88">
        <v>2035</v>
      </c>
      <c r="R36" s="88">
        <v>2036</v>
      </c>
      <c r="S36" s="88">
        <v>2037</v>
      </c>
      <c r="T36" s="88">
        <v>2038</v>
      </c>
      <c r="U36" s="88">
        <v>2039</v>
      </c>
      <c r="V36" s="88">
        <v>2040</v>
      </c>
      <c r="W36" s="88">
        <v>2041</v>
      </c>
      <c r="X36" s="88">
        <v>2042</v>
      </c>
      <c r="Y36" s="88">
        <v>2043</v>
      </c>
      <c r="Z36" s="88">
        <v>2044</v>
      </c>
      <c r="AA36" s="88">
        <v>2045</v>
      </c>
      <c r="AB36" s="88">
        <v>2046</v>
      </c>
      <c r="AC36" s="88">
        <v>2047</v>
      </c>
      <c r="AD36" s="88">
        <v>2048</v>
      </c>
      <c r="AE36" s="88">
        <v>2049</v>
      </c>
      <c r="AF36" s="88">
        <v>2050</v>
      </c>
      <c r="AG36" s="88"/>
      <c r="AH36" s="88"/>
      <c r="AI36" s="88"/>
      <c r="AJ36" s="88"/>
    </row>
    <row r="37" spans="1:36" ht="12.75" x14ac:dyDescent="0.2">
      <c r="A37" s="94"/>
      <c r="B37" s="88">
        <v>0</v>
      </c>
      <c r="C37" s="88">
        <v>0</v>
      </c>
      <c r="D37" s="94">
        <v>0</v>
      </c>
      <c r="E37" s="94" t="e">
        <f>MAX(#REF!/MAX(#REF!))</f>
        <v>#REF!</v>
      </c>
      <c r="F37" s="94" t="e">
        <f>MAX(#REF!/MAX(#REF!))</f>
        <v>#REF!</v>
      </c>
      <c r="G37" s="94" t="e">
        <f>MAX(#REF!/MAX(#REF!))</f>
        <v>#REF!</v>
      </c>
      <c r="H37" s="94" t="e">
        <f>MAX(#REF!/MAX(#REF!))</f>
        <v>#REF!</v>
      </c>
      <c r="I37" s="94" t="e">
        <f>MAX(#REF!/MAX(#REF!))</f>
        <v>#REF!</v>
      </c>
      <c r="J37" s="94" t="e">
        <f>MAX(#REF!/MAX(#REF!))</f>
        <v>#REF!</v>
      </c>
      <c r="K37" s="94" t="e">
        <f>MAX(#REF!/MAX(#REF!))</f>
        <v>#REF!</v>
      </c>
      <c r="L37" s="94" t="e">
        <f>MAX(#REF!/MAX(#REF!))</f>
        <v>#REF!</v>
      </c>
      <c r="M37" s="94" t="e">
        <f>MAX(#REF!/MAX(#REF!))</f>
        <v>#REF!</v>
      </c>
      <c r="N37" s="94" t="e">
        <f>MAX(#REF!/MAX(#REF!))</f>
        <v>#REF!</v>
      </c>
      <c r="O37" s="94" t="e">
        <f>MAX(#REF!/MAX(#REF!))</f>
        <v>#REF!</v>
      </c>
      <c r="P37" s="94" t="e">
        <f>MAX(#REF!/MAX(#REF!))</f>
        <v>#REF!</v>
      </c>
      <c r="Q37" s="94" t="e">
        <f>MAX(#REF!/MAX(#REF!))</f>
        <v>#REF!</v>
      </c>
      <c r="R37" s="94" t="e">
        <f>MAX(#REF!/MAX(#REF!))</f>
        <v>#REF!</v>
      </c>
      <c r="S37" s="94" t="e">
        <f>MAX(#REF!/MAX(#REF!))</f>
        <v>#REF!</v>
      </c>
      <c r="T37" s="94" t="e">
        <f>MAX(#REF!/MAX(#REF!))</f>
        <v>#REF!</v>
      </c>
      <c r="U37" s="94" t="e">
        <f>MAX(#REF!/MAX(#REF!))</f>
        <v>#REF!</v>
      </c>
      <c r="V37" s="94" t="e">
        <f>MAX(#REF!/MAX(#REF!))</f>
        <v>#REF!</v>
      </c>
      <c r="W37" s="94" t="e">
        <f>MAX(#REF!/MAX(#REF!))</f>
        <v>#REF!</v>
      </c>
      <c r="X37" s="94" t="e">
        <f>MAX(#REF!/MAX(#REF!))</f>
        <v>#REF!</v>
      </c>
      <c r="Y37" s="94" t="e">
        <f>MAX(#REF!/MAX(#REF!))</f>
        <v>#REF!</v>
      </c>
      <c r="Z37" s="94" t="e">
        <f>MAX(#REF!/MAX(#REF!))</f>
        <v>#REF!</v>
      </c>
      <c r="AA37" s="94" t="e">
        <f>MAX(#REF!/MAX(#REF!))</f>
        <v>#REF!</v>
      </c>
      <c r="AB37" s="94" t="e">
        <f>MAX(#REF!/MAX(#REF!))</f>
        <v>#REF!</v>
      </c>
      <c r="AC37" s="94" t="e">
        <f>MAX(#REF!/MAX(#REF!))</f>
        <v>#REF!</v>
      </c>
      <c r="AD37" s="94" t="e">
        <f>MAX(#REF!/MAX(#REF!))</f>
        <v>#REF!</v>
      </c>
      <c r="AE37" s="94" t="e">
        <f>MAX(#REF!/MAX(#REF!))</f>
        <v>#REF!</v>
      </c>
      <c r="AF37" s="94" t="e">
        <f>MAX(#REF!/MAX(#REF!))</f>
        <v>#REF!</v>
      </c>
      <c r="AG37" s="88"/>
      <c r="AH37" s="88"/>
      <c r="AI37" s="88"/>
      <c r="AJ37" s="88"/>
    </row>
    <row r="38" spans="1:36" ht="12.75" x14ac:dyDescent="0.2">
      <c r="A38" s="88" t="s">
        <v>688</v>
      </c>
      <c r="B38" s="88">
        <v>2020</v>
      </c>
      <c r="C38" s="88">
        <v>2021</v>
      </c>
      <c r="D38" s="88">
        <v>2022</v>
      </c>
      <c r="E38" s="88">
        <v>2023</v>
      </c>
      <c r="F38" s="88">
        <v>2024</v>
      </c>
      <c r="G38" s="88">
        <v>2025</v>
      </c>
      <c r="H38" s="88">
        <v>2026</v>
      </c>
      <c r="I38" s="88">
        <v>2027</v>
      </c>
      <c r="J38" s="88">
        <v>2028</v>
      </c>
      <c r="K38" s="88">
        <v>2029</v>
      </c>
      <c r="L38" s="88">
        <v>2030</v>
      </c>
      <c r="M38" s="88">
        <v>2031</v>
      </c>
      <c r="N38" s="88">
        <v>2032</v>
      </c>
      <c r="O38" s="88">
        <v>2033</v>
      </c>
      <c r="P38" s="88">
        <v>2034</v>
      </c>
      <c r="Q38" s="88">
        <v>2035</v>
      </c>
      <c r="R38" s="88">
        <v>2036</v>
      </c>
      <c r="S38" s="88">
        <v>2037</v>
      </c>
      <c r="T38" s="88">
        <v>2038</v>
      </c>
      <c r="U38" s="88">
        <v>2039</v>
      </c>
      <c r="V38" s="88">
        <v>2040</v>
      </c>
      <c r="W38" s="88">
        <v>2041</v>
      </c>
      <c r="X38" s="88">
        <v>2042</v>
      </c>
      <c r="Y38" s="88">
        <v>2043</v>
      </c>
      <c r="Z38" s="88">
        <v>2044</v>
      </c>
      <c r="AA38" s="88">
        <v>2045</v>
      </c>
      <c r="AB38" s="88">
        <v>2046</v>
      </c>
      <c r="AC38" s="88">
        <v>2047</v>
      </c>
      <c r="AD38" s="88">
        <v>2048</v>
      </c>
      <c r="AE38" s="88">
        <v>2049</v>
      </c>
      <c r="AF38" s="88">
        <v>2050</v>
      </c>
      <c r="AG38" s="88"/>
      <c r="AH38" s="88"/>
      <c r="AI38" s="88"/>
      <c r="AJ38" s="88"/>
    </row>
    <row r="39" spans="1:36" ht="12.75" x14ac:dyDescent="0.2">
      <c r="A39" s="94"/>
      <c r="B39" s="88">
        <v>0</v>
      </c>
      <c r="C39" s="88">
        <v>0</v>
      </c>
      <c r="D39" s="94">
        <v>0</v>
      </c>
      <c r="E39" s="94" t="e">
        <f>#REF!/MAX(#REF!)</f>
        <v>#REF!</v>
      </c>
      <c r="F39" s="94" t="e">
        <f>#REF!/MAX(#REF!)</f>
        <v>#REF!</v>
      </c>
      <c r="G39" s="94" t="e">
        <f>#REF!/MAX(#REF!)</f>
        <v>#REF!</v>
      </c>
      <c r="H39" s="94" t="e">
        <f>#REF!/MAX(#REF!)</f>
        <v>#REF!</v>
      </c>
      <c r="I39" s="94" t="e">
        <f>#REF!/MAX(#REF!)</f>
        <v>#REF!</v>
      </c>
      <c r="J39" s="94" t="e">
        <f>#REF!/MAX(#REF!)</f>
        <v>#REF!</v>
      </c>
      <c r="K39" s="94" t="e">
        <f>#REF!/MAX(#REF!)</f>
        <v>#REF!</v>
      </c>
      <c r="L39" s="94" t="e">
        <f>#REF!/MAX(#REF!)</f>
        <v>#REF!</v>
      </c>
      <c r="M39" s="94" t="e">
        <f>#REF!/MAX(#REF!)</f>
        <v>#REF!</v>
      </c>
      <c r="N39" s="94" t="e">
        <f>#REF!/MAX(#REF!)</f>
        <v>#REF!</v>
      </c>
      <c r="O39" s="94" t="e">
        <f>#REF!/MAX(#REF!)</f>
        <v>#REF!</v>
      </c>
      <c r="P39" s="94" t="e">
        <f>#REF!/MAX(#REF!)</f>
        <v>#REF!</v>
      </c>
      <c r="Q39" s="94" t="e">
        <f>#REF!/MAX(#REF!)</f>
        <v>#REF!</v>
      </c>
      <c r="R39" s="94" t="e">
        <f>#REF!/MAX(#REF!)</f>
        <v>#REF!</v>
      </c>
      <c r="S39" s="94" t="e">
        <f>#REF!/MAX(#REF!)</f>
        <v>#REF!</v>
      </c>
      <c r="T39" s="94" t="e">
        <f>#REF!/MAX(#REF!)</f>
        <v>#REF!</v>
      </c>
      <c r="U39" s="94" t="e">
        <f>#REF!/MAX(#REF!)</f>
        <v>#REF!</v>
      </c>
      <c r="V39" s="94" t="e">
        <f>#REF!/MAX(#REF!)</f>
        <v>#REF!</v>
      </c>
      <c r="W39" s="94" t="e">
        <f>#REF!/MAX(#REF!)</f>
        <v>#REF!</v>
      </c>
      <c r="X39" s="94" t="e">
        <f>#REF!/MAX(#REF!)</f>
        <v>#REF!</v>
      </c>
      <c r="Y39" s="94" t="e">
        <f>#REF!/MAX(#REF!)</f>
        <v>#REF!</v>
      </c>
      <c r="Z39" s="94" t="e">
        <f>#REF!/MAX(#REF!)</f>
        <v>#REF!</v>
      </c>
      <c r="AA39" s="94" t="e">
        <f>#REF!/MAX(#REF!)</f>
        <v>#REF!</v>
      </c>
      <c r="AB39" s="94" t="e">
        <f>#REF!/MAX(#REF!)</f>
        <v>#REF!</v>
      </c>
      <c r="AC39" s="94" t="e">
        <f>#REF!/MAX(#REF!)</f>
        <v>#REF!</v>
      </c>
      <c r="AD39" s="94" t="e">
        <f>#REF!/MAX(#REF!)</f>
        <v>#REF!</v>
      </c>
      <c r="AE39" s="94" t="e">
        <f>#REF!/MAX(#REF!)</f>
        <v>#REF!</v>
      </c>
      <c r="AF39" s="94" t="e">
        <f>#REF!/MAX(#REF!)</f>
        <v>#REF!</v>
      </c>
      <c r="AG39" s="88"/>
      <c r="AH39" s="88"/>
      <c r="AI39" s="88"/>
      <c r="AJ39" s="88"/>
    </row>
    <row r="40" spans="1:36" ht="12.75" x14ac:dyDescent="0.2">
      <c r="A40" s="94" t="s">
        <v>689</v>
      </c>
      <c r="B40" s="88">
        <v>2020</v>
      </c>
      <c r="C40" s="88">
        <v>2021</v>
      </c>
      <c r="D40" s="88">
        <v>2022</v>
      </c>
      <c r="E40" s="88">
        <v>2023</v>
      </c>
      <c r="F40" s="88">
        <v>2024</v>
      </c>
      <c r="G40" s="88">
        <v>2025</v>
      </c>
      <c r="H40" s="88">
        <v>2026</v>
      </c>
      <c r="I40" s="88">
        <v>2027</v>
      </c>
      <c r="J40" s="88">
        <v>2028</v>
      </c>
      <c r="K40" s="88">
        <v>2029</v>
      </c>
      <c r="L40" s="88">
        <v>2030</v>
      </c>
      <c r="M40" s="88">
        <v>2031</v>
      </c>
      <c r="N40" s="88">
        <v>2032</v>
      </c>
      <c r="O40" s="88">
        <v>2033</v>
      </c>
      <c r="P40" s="88">
        <v>2034</v>
      </c>
      <c r="Q40" s="88">
        <v>2035</v>
      </c>
      <c r="R40" s="88">
        <v>2036</v>
      </c>
      <c r="S40" s="88">
        <v>2037</v>
      </c>
      <c r="T40" s="88">
        <v>2038</v>
      </c>
      <c r="U40" s="88">
        <v>2039</v>
      </c>
      <c r="V40" s="88">
        <v>2040</v>
      </c>
      <c r="W40" s="88">
        <v>2041</v>
      </c>
      <c r="X40" s="88">
        <v>2042</v>
      </c>
      <c r="Y40" s="88">
        <v>2043</v>
      </c>
      <c r="Z40" s="88">
        <v>2044</v>
      </c>
      <c r="AA40" s="88">
        <v>2045</v>
      </c>
      <c r="AB40" s="88">
        <v>2046</v>
      </c>
      <c r="AC40" s="88">
        <v>2047</v>
      </c>
      <c r="AD40" s="88">
        <v>2048</v>
      </c>
      <c r="AE40" s="88">
        <v>2049</v>
      </c>
      <c r="AF40" s="88">
        <v>2050</v>
      </c>
      <c r="AG40" s="88"/>
      <c r="AH40" s="88"/>
      <c r="AI40" s="88"/>
      <c r="AJ40" s="88"/>
    </row>
    <row r="41" spans="1:36" ht="12.75" x14ac:dyDescent="0.2">
      <c r="A41" s="94"/>
      <c r="B41" s="94">
        <v>0</v>
      </c>
      <c r="C41" s="94">
        <v>0</v>
      </c>
      <c r="D41" s="94">
        <v>0</v>
      </c>
      <c r="E41" s="94" t="e">
        <f>#REF!/MAX(#REF!)</f>
        <v>#REF!</v>
      </c>
      <c r="F41" s="94" t="e">
        <f>#REF!/MAX(#REF!)</f>
        <v>#REF!</v>
      </c>
      <c r="G41" s="94" t="e">
        <f>#REF!/MAX(#REF!)</f>
        <v>#REF!</v>
      </c>
      <c r="H41" s="94" t="e">
        <f>#REF!/MAX(#REF!)</f>
        <v>#REF!</v>
      </c>
      <c r="I41" s="94" t="e">
        <f>#REF!/MAX(#REF!)</f>
        <v>#REF!</v>
      </c>
      <c r="J41" s="94" t="e">
        <f>#REF!/MAX(#REF!)</f>
        <v>#REF!</v>
      </c>
      <c r="K41" s="94" t="e">
        <f>#REF!/MAX(#REF!)</f>
        <v>#REF!</v>
      </c>
      <c r="L41" s="94" t="e">
        <f>#REF!/MAX(#REF!)</f>
        <v>#REF!</v>
      </c>
      <c r="M41" s="94" t="e">
        <f>#REF!/MAX(#REF!)</f>
        <v>#REF!</v>
      </c>
      <c r="N41" s="94" t="e">
        <f>#REF!/MAX(#REF!)</f>
        <v>#REF!</v>
      </c>
      <c r="O41" s="94" t="e">
        <f>#REF!/MAX(#REF!)</f>
        <v>#REF!</v>
      </c>
      <c r="P41" s="94" t="e">
        <f>#REF!/MAX(#REF!)</f>
        <v>#REF!</v>
      </c>
      <c r="Q41" s="94" t="e">
        <f>#REF!/MAX(#REF!)</f>
        <v>#REF!</v>
      </c>
      <c r="R41" s="94" t="e">
        <f>#REF!/MAX(#REF!)</f>
        <v>#REF!</v>
      </c>
      <c r="S41" s="94" t="e">
        <f>#REF!/MAX(#REF!)</f>
        <v>#REF!</v>
      </c>
      <c r="T41" s="94" t="e">
        <f>#REF!/MAX(#REF!)</f>
        <v>#REF!</v>
      </c>
      <c r="U41" s="94" t="e">
        <f>#REF!/MAX(#REF!)</f>
        <v>#REF!</v>
      </c>
      <c r="V41" s="94" t="e">
        <f>#REF!/MAX(#REF!)</f>
        <v>#REF!</v>
      </c>
      <c r="W41" s="94" t="e">
        <f>#REF!/MAX(#REF!)</f>
        <v>#REF!</v>
      </c>
      <c r="X41" s="94" t="e">
        <f>#REF!/MAX(#REF!)</f>
        <v>#REF!</v>
      </c>
      <c r="Y41" s="94" t="e">
        <f>#REF!/MAX(#REF!)</f>
        <v>#REF!</v>
      </c>
      <c r="Z41" s="94" t="e">
        <f>#REF!/MAX(#REF!)</f>
        <v>#REF!</v>
      </c>
      <c r="AA41" s="94" t="e">
        <f>#REF!/MAX(#REF!)</f>
        <v>#REF!</v>
      </c>
      <c r="AB41" s="94" t="e">
        <f>#REF!/MAX(#REF!)</f>
        <v>#REF!</v>
      </c>
      <c r="AC41" s="94" t="e">
        <f>#REF!/MAX(#REF!)</f>
        <v>#REF!</v>
      </c>
      <c r="AD41" s="94" t="e">
        <f>#REF!/MAX(#REF!)</f>
        <v>#REF!</v>
      </c>
      <c r="AE41" s="94" t="e">
        <f>#REF!/MAX(#REF!)</f>
        <v>#REF!</v>
      </c>
      <c r="AF41" s="94" t="e">
        <f>#REF!/MAX(#REF!)</f>
        <v>#REF!</v>
      </c>
      <c r="AG41" s="88"/>
      <c r="AH41" s="88"/>
      <c r="AI41" s="88"/>
      <c r="AJ41" s="88"/>
    </row>
    <row r="42" spans="1:36" ht="12.75" x14ac:dyDescent="0.2">
      <c r="A42" s="88" t="s">
        <v>692</v>
      </c>
      <c r="B42" s="88">
        <v>2020</v>
      </c>
      <c r="C42" s="88">
        <v>2022</v>
      </c>
      <c r="D42" s="88">
        <v>2027</v>
      </c>
      <c r="E42" s="88">
        <v>2028</v>
      </c>
      <c r="F42" s="88">
        <v>2039</v>
      </c>
      <c r="G42" s="88">
        <v>2040</v>
      </c>
      <c r="H42" s="88">
        <v>2041</v>
      </c>
      <c r="I42" s="88">
        <v>2042</v>
      </c>
      <c r="J42" s="88">
        <v>2043</v>
      </c>
      <c r="K42" s="88">
        <v>2044</v>
      </c>
      <c r="L42" s="88">
        <v>2045</v>
      </c>
      <c r="M42" s="88">
        <v>2046</v>
      </c>
      <c r="N42" s="88">
        <v>2047</v>
      </c>
      <c r="O42" s="88">
        <v>2048</v>
      </c>
      <c r="P42" s="88">
        <v>2049</v>
      </c>
      <c r="Q42" s="88">
        <v>2050</v>
      </c>
      <c r="R42" s="88"/>
      <c r="S42" s="88"/>
      <c r="T42" s="88"/>
      <c r="U42" s="88"/>
      <c r="V42" s="88"/>
      <c r="W42" s="88"/>
      <c r="X42" s="88"/>
      <c r="Y42" s="88"/>
      <c r="Z42" s="88"/>
      <c r="AA42" s="88"/>
      <c r="AB42" s="88"/>
      <c r="AC42" s="88"/>
      <c r="AD42" s="88"/>
      <c r="AE42" s="88"/>
      <c r="AF42" s="88"/>
      <c r="AG42" s="88"/>
      <c r="AH42" s="88"/>
      <c r="AI42" s="88"/>
      <c r="AJ42" s="88"/>
    </row>
    <row r="43" spans="1:36" ht="12.75" x14ac:dyDescent="0.2">
      <c r="A43" s="101" t="s">
        <v>678</v>
      </c>
      <c r="B43" s="88">
        <v>0</v>
      </c>
      <c r="C43" s="88">
        <v>0</v>
      </c>
      <c r="D43" s="88">
        <v>0</v>
      </c>
      <c r="E43" s="88">
        <v>1</v>
      </c>
      <c r="F43" s="88">
        <v>1</v>
      </c>
      <c r="G43" s="88">
        <v>0</v>
      </c>
      <c r="H43" s="88">
        <v>0</v>
      </c>
      <c r="I43" s="88">
        <v>0</v>
      </c>
      <c r="J43" s="88">
        <v>0</v>
      </c>
      <c r="K43" s="88">
        <v>0</v>
      </c>
      <c r="L43" s="88">
        <v>0</v>
      </c>
      <c r="M43" s="88">
        <v>0</v>
      </c>
      <c r="N43" s="88">
        <v>0</v>
      </c>
      <c r="O43" s="88">
        <v>0</v>
      </c>
      <c r="P43" s="88">
        <v>0</v>
      </c>
      <c r="Q43" s="88">
        <v>0</v>
      </c>
      <c r="R43" s="88"/>
      <c r="S43" s="88"/>
      <c r="T43" s="88"/>
      <c r="U43" s="88"/>
      <c r="V43" s="88"/>
      <c r="W43" s="88"/>
      <c r="X43" s="88"/>
      <c r="Y43" s="88"/>
      <c r="Z43" s="88"/>
      <c r="AA43" s="88"/>
      <c r="AB43" s="88"/>
      <c r="AC43" s="88"/>
      <c r="AD43" s="88"/>
      <c r="AE43" s="88"/>
      <c r="AF43" s="88"/>
      <c r="AG43" s="88"/>
      <c r="AH43" s="88"/>
      <c r="AI43" s="88"/>
      <c r="AJ43" s="88"/>
    </row>
    <row r="44" spans="1:36" ht="12.75" x14ac:dyDescent="0.2">
      <c r="A44" s="101"/>
      <c r="B44" s="88">
        <v>2020</v>
      </c>
      <c r="C44" s="88">
        <v>2022</v>
      </c>
      <c r="D44" s="88">
        <v>2029</v>
      </c>
      <c r="E44" s="88">
        <v>2030</v>
      </c>
      <c r="F44" s="88">
        <v>2038</v>
      </c>
      <c r="G44" s="88">
        <v>2039</v>
      </c>
      <c r="H44" s="88">
        <v>2040</v>
      </c>
      <c r="I44" s="88">
        <v>2041</v>
      </c>
      <c r="J44" s="88">
        <v>2042</v>
      </c>
      <c r="K44" s="88">
        <v>2043</v>
      </c>
      <c r="L44" s="88">
        <v>2044</v>
      </c>
      <c r="M44" s="88">
        <v>2045</v>
      </c>
      <c r="N44" s="88">
        <v>2046</v>
      </c>
      <c r="O44" s="88">
        <v>2047</v>
      </c>
      <c r="P44" s="88">
        <v>2048</v>
      </c>
      <c r="Q44" s="88">
        <v>2049</v>
      </c>
      <c r="R44" s="88">
        <v>2050</v>
      </c>
      <c r="S44" s="88"/>
      <c r="T44" s="88"/>
      <c r="U44" s="88"/>
      <c r="V44" s="88"/>
      <c r="W44" s="88"/>
      <c r="X44" s="88"/>
      <c r="Y44" s="88"/>
      <c r="Z44" s="88"/>
      <c r="AA44" s="88"/>
      <c r="AB44" s="88"/>
      <c r="AC44" s="88"/>
      <c r="AD44" s="88"/>
      <c r="AE44" s="88"/>
      <c r="AF44" s="88"/>
    </row>
    <row r="45" spans="1:36" ht="12.75" x14ac:dyDescent="0.2">
      <c r="A45" s="101" t="s">
        <v>679</v>
      </c>
      <c r="B45" s="88">
        <v>0</v>
      </c>
      <c r="C45" s="88">
        <v>0</v>
      </c>
      <c r="D45" s="88">
        <v>0</v>
      </c>
      <c r="E45" s="88">
        <v>1</v>
      </c>
      <c r="F45" s="88">
        <v>1</v>
      </c>
      <c r="G45" s="88">
        <v>0</v>
      </c>
      <c r="H45" s="88">
        <v>0</v>
      </c>
      <c r="I45" s="88">
        <v>0</v>
      </c>
      <c r="J45" s="88">
        <v>0</v>
      </c>
      <c r="K45" s="88">
        <v>0</v>
      </c>
      <c r="L45" s="88">
        <v>0</v>
      </c>
      <c r="M45" s="88">
        <v>0</v>
      </c>
      <c r="N45" s="88">
        <v>0</v>
      </c>
      <c r="O45" s="88">
        <v>0</v>
      </c>
      <c r="P45" s="88">
        <v>0</v>
      </c>
      <c r="Q45" s="88">
        <v>0</v>
      </c>
      <c r="R45" s="88">
        <v>0</v>
      </c>
      <c r="S45" s="88"/>
      <c r="T45" s="88"/>
      <c r="U45" s="88"/>
      <c r="V45" s="88"/>
      <c r="W45" s="88"/>
      <c r="X45" s="88"/>
      <c r="Y45" s="88"/>
      <c r="Z45" s="88"/>
      <c r="AA45" s="88"/>
      <c r="AB45" s="88"/>
      <c r="AC45" s="88"/>
      <c r="AD45" s="88"/>
      <c r="AE45" s="88"/>
      <c r="AF45" s="88"/>
    </row>
    <row r="46" spans="1:36" ht="12.75" x14ac:dyDescent="0.2">
      <c r="A46" s="101"/>
      <c r="B46" s="88">
        <v>2020</v>
      </c>
      <c r="C46" s="88">
        <v>2022</v>
      </c>
      <c r="D46" s="88">
        <v>2030</v>
      </c>
      <c r="E46" s="88">
        <v>2031</v>
      </c>
      <c r="F46" s="88">
        <v>2037</v>
      </c>
      <c r="G46" s="88">
        <v>2038</v>
      </c>
      <c r="H46" s="88">
        <v>2039</v>
      </c>
      <c r="I46" s="88">
        <v>2040</v>
      </c>
      <c r="J46" s="88">
        <v>2041</v>
      </c>
      <c r="K46" s="88">
        <v>2042</v>
      </c>
      <c r="L46" s="88">
        <v>2043</v>
      </c>
      <c r="M46" s="88">
        <v>2044</v>
      </c>
      <c r="N46" s="88">
        <v>2045</v>
      </c>
      <c r="O46" s="88">
        <v>2046</v>
      </c>
      <c r="P46" s="88">
        <v>2047</v>
      </c>
      <c r="Q46" s="88">
        <v>2048</v>
      </c>
      <c r="R46" s="88">
        <v>2049</v>
      </c>
      <c r="S46" s="88">
        <v>2050</v>
      </c>
      <c r="T46" s="88"/>
      <c r="U46" s="88"/>
      <c r="V46" s="88"/>
      <c r="W46" s="88"/>
      <c r="X46" s="88"/>
      <c r="Y46" s="88"/>
      <c r="Z46" s="88"/>
      <c r="AA46" s="88"/>
      <c r="AB46" s="88"/>
      <c r="AC46" s="88"/>
      <c r="AD46" s="88"/>
      <c r="AE46" s="88"/>
      <c r="AF46" s="88"/>
    </row>
    <row r="47" spans="1:36" ht="12.75" x14ac:dyDescent="0.2">
      <c r="A47" s="101" t="s">
        <v>680</v>
      </c>
      <c r="B47" s="88">
        <v>0</v>
      </c>
      <c r="C47" s="88">
        <v>0</v>
      </c>
      <c r="D47" s="88">
        <v>0</v>
      </c>
      <c r="E47" s="88">
        <v>1</v>
      </c>
      <c r="F47" s="88">
        <v>1</v>
      </c>
      <c r="G47" s="88">
        <v>0</v>
      </c>
      <c r="H47" s="88">
        <v>0</v>
      </c>
      <c r="I47" s="88">
        <v>0</v>
      </c>
      <c r="J47" s="88">
        <v>0</v>
      </c>
      <c r="K47" s="88">
        <v>0</v>
      </c>
      <c r="L47" s="88">
        <v>0</v>
      </c>
      <c r="M47" s="88">
        <v>0</v>
      </c>
      <c r="N47" s="88">
        <v>0</v>
      </c>
      <c r="O47" s="88">
        <v>0</v>
      </c>
      <c r="P47" s="88">
        <v>0</v>
      </c>
      <c r="Q47" s="88">
        <v>0</v>
      </c>
      <c r="R47" s="88">
        <v>0</v>
      </c>
      <c r="S47" s="88">
        <v>0</v>
      </c>
      <c r="T47" s="88"/>
      <c r="U47" s="88"/>
      <c r="V47" s="88"/>
      <c r="W47" s="88"/>
      <c r="X47" s="88"/>
      <c r="Y47" s="88"/>
      <c r="Z47" s="88"/>
      <c r="AA47" s="88"/>
      <c r="AB47" s="88"/>
      <c r="AC47" s="88"/>
      <c r="AD47" s="88"/>
      <c r="AE47" s="88"/>
      <c r="AF47" s="88"/>
    </row>
    <row r="48" spans="1:36" ht="12.75" x14ac:dyDescent="0.2">
      <c r="A48" s="88"/>
      <c r="B48" s="88"/>
      <c r="C48" s="88"/>
      <c r="D48" s="88"/>
      <c r="E48" s="88"/>
      <c r="F48" s="88"/>
      <c r="G48" s="88"/>
      <c r="H48" s="88"/>
      <c r="I48" s="88"/>
      <c r="J48" s="88"/>
      <c r="K48" s="88"/>
      <c r="L48" s="88"/>
      <c r="M48" s="88"/>
      <c r="N48" s="88"/>
      <c r="O48" s="88"/>
      <c r="P48" s="88"/>
      <c r="Q48" s="88"/>
      <c r="R48" s="88"/>
      <c r="S48" s="88"/>
      <c r="T48" s="88"/>
      <c r="U48" s="88"/>
      <c r="V48" s="88"/>
      <c r="W48" s="88"/>
      <c r="X48" s="88"/>
      <c r="Y48" s="88"/>
      <c r="Z48" s="88"/>
      <c r="AA48" s="88"/>
      <c r="AB48" s="88"/>
      <c r="AC48" s="88"/>
      <c r="AD48" s="88"/>
      <c r="AE48" s="88"/>
      <c r="AF48" s="88"/>
    </row>
    <row r="49" spans="1:36" ht="12.75" x14ac:dyDescent="0.2">
      <c r="A49" s="100" t="s">
        <v>691</v>
      </c>
      <c r="B49" s="94"/>
      <c r="C49" s="94"/>
      <c r="D49" s="94"/>
      <c r="E49" s="94"/>
      <c r="F49" s="94"/>
      <c r="G49" s="94"/>
      <c r="H49" s="94"/>
      <c r="I49" s="94"/>
      <c r="J49" s="94"/>
      <c r="K49" s="94"/>
      <c r="L49" s="94"/>
      <c r="M49" s="94"/>
      <c r="N49" s="94"/>
      <c r="O49" s="94"/>
      <c r="P49" s="94"/>
      <c r="Q49" s="94"/>
      <c r="R49" s="94"/>
      <c r="S49" s="94"/>
      <c r="T49" s="88"/>
      <c r="U49" s="88"/>
      <c r="V49" s="88"/>
      <c r="W49" s="88"/>
      <c r="X49" s="88"/>
      <c r="Y49" s="88"/>
      <c r="Z49" s="88"/>
      <c r="AA49" s="88"/>
      <c r="AB49" s="88"/>
      <c r="AC49" s="88"/>
      <c r="AD49" s="88"/>
      <c r="AE49" s="88"/>
      <c r="AF49" s="88"/>
      <c r="AG49" s="88"/>
      <c r="AH49" s="88"/>
      <c r="AI49" s="88"/>
      <c r="AJ49" s="88"/>
    </row>
    <row r="50" spans="1:36" ht="12.75" x14ac:dyDescent="0.2">
      <c r="A50" s="94" t="s">
        <v>681</v>
      </c>
      <c r="B50" s="88" t="str">
        <f t="shared" ref="B50:AD50" si="7">CONCATENATE("(",B20,",",B21,")",",")</f>
        <v>(2020,0),</v>
      </c>
      <c r="C50" s="88" t="str">
        <f t="shared" si="7"/>
        <v>(2022,0),</v>
      </c>
      <c r="D50" s="88" t="e">
        <f t="shared" si="7"/>
        <v>#REF!</v>
      </c>
      <c r="E50" s="88" t="e">
        <f t="shared" si="7"/>
        <v>#REF!</v>
      </c>
      <c r="F50" s="88" t="e">
        <f t="shared" si="7"/>
        <v>#REF!</v>
      </c>
      <c r="G50" s="88" t="e">
        <f t="shared" si="7"/>
        <v>#REF!</v>
      </c>
      <c r="H50" s="88" t="e">
        <f t="shared" si="7"/>
        <v>#REF!</v>
      </c>
      <c r="I50" s="88" t="e">
        <f t="shared" si="7"/>
        <v>#REF!</v>
      </c>
      <c r="J50" s="88" t="e">
        <f t="shared" si="7"/>
        <v>#REF!</v>
      </c>
      <c r="K50" s="88" t="e">
        <f t="shared" si="7"/>
        <v>#REF!</v>
      </c>
      <c r="L50" s="88" t="e">
        <f t="shared" si="7"/>
        <v>#REF!</v>
      </c>
      <c r="M50" s="88" t="e">
        <f t="shared" si="7"/>
        <v>#REF!</v>
      </c>
      <c r="N50" s="88" t="e">
        <f t="shared" si="7"/>
        <v>#REF!</v>
      </c>
      <c r="O50" s="88" t="e">
        <f t="shared" si="7"/>
        <v>#REF!</v>
      </c>
      <c r="P50" s="88" t="e">
        <f t="shared" si="7"/>
        <v>#REF!</v>
      </c>
      <c r="Q50" s="88" t="e">
        <f t="shared" si="7"/>
        <v>#REF!</v>
      </c>
      <c r="R50" s="88" t="e">
        <f t="shared" si="7"/>
        <v>#REF!</v>
      </c>
      <c r="S50" s="88" t="e">
        <f t="shared" si="7"/>
        <v>#REF!</v>
      </c>
      <c r="T50" s="88" t="e">
        <f t="shared" si="7"/>
        <v>#REF!</v>
      </c>
      <c r="U50" s="88" t="e">
        <f t="shared" si="7"/>
        <v>#REF!</v>
      </c>
      <c r="V50" s="88" t="e">
        <f t="shared" si="7"/>
        <v>#REF!</v>
      </c>
      <c r="W50" s="88" t="e">
        <f t="shared" si="7"/>
        <v>#REF!</v>
      </c>
      <c r="X50" s="88" t="e">
        <f t="shared" si="7"/>
        <v>#REF!</v>
      </c>
      <c r="Y50" s="88" t="e">
        <f t="shared" si="7"/>
        <v>#REF!</v>
      </c>
      <c r="Z50" s="88" t="e">
        <f t="shared" si="7"/>
        <v>#REF!</v>
      </c>
      <c r="AA50" s="88" t="e">
        <f t="shared" si="7"/>
        <v>#REF!</v>
      </c>
      <c r="AB50" s="88" t="e">
        <f t="shared" si="7"/>
        <v>#REF!</v>
      </c>
      <c r="AC50" s="88" t="e">
        <f t="shared" si="7"/>
        <v>#REF!</v>
      </c>
      <c r="AD50" s="88" t="e">
        <f t="shared" si="7"/>
        <v>#REF!</v>
      </c>
      <c r="AE50" s="88" t="e">
        <f>CONCATENATE("(",AE20,",",AE21,"))",",")</f>
        <v>#REF!</v>
      </c>
      <c r="AF50" s="88"/>
      <c r="AG50" s="88"/>
      <c r="AH50" s="88"/>
      <c r="AI50" s="88"/>
      <c r="AJ50" s="88"/>
    </row>
    <row r="51" spans="1:36" ht="12.75" x14ac:dyDescent="0.2">
      <c r="A51" s="94"/>
      <c r="B51" s="94"/>
      <c r="C51" s="94"/>
      <c r="D51" s="94"/>
      <c r="E51" s="94"/>
      <c r="F51" s="94"/>
      <c r="G51" s="94"/>
      <c r="H51" s="94"/>
      <c r="I51" s="94"/>
      <c r="J51" s="94"/>
      <c r="K51" s="94"/>
      <c r="L51" s="94"/>
      <c r="M51" s="94"/>
      <c r="N51" s="94"/>
      <c r="O51" s="94"/>
      <c r="P51" s="94"/>
      <c r="Q51" s="94"/>
      <c r="R51" s="94"/>
      <c r="S51" s="94"/>
      <c r="T51" s="88"/>
      <c r="U51" s="88"/>
      <c r="V51" s="88"/>
      <c r="W51" s="88"/>
      <c r="X51" s="88"/>
      <c r="Y51" s="88"/>
      <c r="Z51" s="88"/>
      <c r="AA51" s="88"/>
      <c r="AB51" s="88"/>
      <c r="AC51" s="88"/>
      <c r="AD51" s="88"/>
      <c r="AE51" s="88"/>
      <c r="AF51" s="88"/>
      <c r="AG51" s="88"/>
      <c r="AH51" s="88"/>
      <c r="AI51" s="88"/>
      <c r="AJ51" s="88"/>
    </row>
    <row r="52" spans="1:36" ht="12.75" x14ac:dyDescent="0.2">
      <c r="A52" s="88" t="s">
        <v>682</v>
      </c>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row>
    <row r="53" spans="1:36" ht="12.75" x14ac:dyDescent="0.2">
      <c r="A53" s="101" t="s">
        <v>678</v>
      </c>
      <c r="B53" s="88" t="str">
        <f t="shared" ref="B53:AD55" si="8">CONCATENATE("(",B$22,",",B23,")",",")</f>
        <v>(2020,0),</v>
      </c>
      <c r="C53" s="88" t="str">
        <f t="shared" si="8"/>
        <v>(2022,0),</v>
      </c>
      <c r="D53" s="88" t="str">
        <f t="shared" si="8"/>
        <v>(2023,0),</v>
      </c>
      <c r="E53" s="88" t="str">
        <f t="shared" si="8"/>
        <v>(2024,0),</v>
      </c>
      <c r="F53" s="88" t="str">
        <f t="shared" si="8"/>
        <v>(2025,0),</v>
      </c>
      <c r="G53" s="88" t="str">
        <f t="shared" si="8"/>
        <v>(2026,0),</v>
      </c>
      <c r="H53" s="88" t="str">
        <f t="shared" si="8"/>
        <v>(2027,0),</v>
      </c>
      <c r="I53" s="88" t="str">
        <f t="shared" si="8"/>
        <v>(2028,1),</v>
      </c>
      <c r="J53" s="88" t="str">
        <f t="shared" si="8"/>
        <v>(2029,0.999835705660433),</v>
      </c>
      <c r="K53" s="88" t="str">
        <f t="shared" si="8"/>
        <v>(2030,0.99970128301897),</v>
      </c>
      <c r="L53" s="88" t="str">
        <f t="shared" si="8"/>
        <v>(2031,0.99970128301897),</v>
      </c>
      <c r="M53" s="88" t="str">
        <f t="shared" si="8"/>
        <v>(2032,0.99970128301897),</v>
      </c>
      <c r="N53" s="88" t="str">
        <f t="shared" si="8"/>
        <v>(2033,0.99970128301897),</v>
      </c>
      <c r="O53" s="88" t="str">
        <f t="shared" si="8"/>
        <v>(2034,0.99970128301897),</v>
      </c>
      <c r="P53" s="88" t="str">
        <f t="shared" si="8"/>
        <v>(2035,0.99970128301897),</v>
      </c>
      <c r="Q53" s="88" t="str">
        <f t="shared" si="8"/>
        <v>(2036,0.99970128301897),</v>
      </c>
      <c r="R53" s="88" t="str">
        <f t="shared" si="8"/>
        <v>(2037,0.749775962264227),</v>
      </c>
      <c r="S53" s="88" t="str">
        <f t="shared" si="8"/>
        <v>(2038,0.499850641509485),</v>
      </c>
      <c r="T53" s="88" t="str">
        <f t="shared" si="8"/>
        <v>(2039,0),</v>
      </c>
      <c r="U53" s="88" t="str">
        <f t="shared" si="8"/>
        <v>(2040,0),</v>
      </c>
      <c r="V53" s="88" t="str">
        <f t="shared" si="8"/>
        <v>(2041,0),</v>
      </c>
      <c r="W53" s="88" t="str">
        <f t="shared" si="8"/>
        <v>(2042,0),</v>
      </c>
      <c r="X53" s="88" t="str">
        <f t="shared" si="8"/>
        <v>(2043,0),</v>
      </c>
      <c r="Y53" s="88" t="str">
        <f t="shared" si="8"/>
        <v>(2044,0),</v>
      </c>
      <c r="Z53" s="88" t="str">
        <f t="shared" si="8"/>
        <v>(2045,0),</v>
      </c>
      <c r="AA53" s="88" t="str">
        <f t="shared" si="8"/>
        <v>(2046,0),</v>
      </c>
      <c r="AB53" s="88" t="str">
        <f t="shared" si="8"/>
        <v>(2047,0),</v>
      </c>
      <c r="AC53" s="88" t="str">
        <f t="shared" si="8"/>
        <v>(2048,0),</v>
      </c>
      <c r="AD53" s="88" t="str">
        <f t="shared" si="8"/>
        <v>(2049,0),</v>
      </c>
      <c r="AE53" s="88" t="str">
        <f t="shared" ref="AE53:AE55" si="9">CONCATENATE("(",AE$22,",",AE23,"))",",")</f>
        <v>(2050,0)),</v>
      </c>
      <c r="AF53" s="88"/>
      <c r="AG53" s="88"/>
      <c r="AH53" s="88"/>
      <c r="AI53" s="88"/>
      <c r="AJ53" s="88"/>
    </row>
    <row r="54" spans="1:36" ht="12.75" x14ac:dyDescent="0.2">
      <c r="A54" s="101" t="s">
        <v>679</v>
      </c>
      <c r="B54" s="88" t="str">
        <f t="shared" si="8"/>
        <v>(2020,0),</v>
      </c>
      <c r="C54" s="88" t="str">
        <f t="shared" si="8"/>
        <v>(2022,0),</v>
      </c>
      <c r="D54" s="88" t="str">
        <f t="shared" si="8"/>
        <v>(2023,0),</v>
      </c>
      <c r="E54" s="88" t="str">
        <f t="shared" si="8"/>
        <v>(2024,0),</v>
      </c>
      <c r="F54" s="88" t="str">
        <f t="shared" si="8"/>
        <v>(2025,0),</v>
      </c>
      <c r="G54" s="88" t="str">
        <f t="shared" si="8"/>
        <v>(2026,0),</v>
      </c>
      <c r="H54" s="88" t="str">
        <f t="shared" si="8"/>
        <v>(2027,0),</v>
      </c>
      <c r="I54" s="88" t="str">
        <f t="shared" si="8"/>
        <v>(2028,0),</v>
      </c>
      <c r="J54" s="88" t="str">
        <f t="shared" si="8"/>
        <v>(2029,0),</v>
      </c>
      <c r="K54" s="88" t="str">
        <f t="shared" si="8"/>
        <v>(2030,1),</v>
      </c>
      <c r="L54" s="88" t="str">
        <f t="shared" si="8"/>
        <v>(2031,1),</v>
      </c>
      <c r="M54" s="88" t="str">
        <f t="shared" si="8"/>
        <v>(2032,1),</v>
      </c>
      <c r="N54" s="88" t="str">
        <f t="shared" si="8"/>
        <v>(2033,1),</v>
      </c>
      <c r="O54" s="88" t="str">
        <f t="shared" si="8"/>
        <v>(2034,1),</v>
      </c>
      <c r="P54" s="88" t="str">
        <f t="shared" si="8"/>
        <v>(2035,1),</v>
      </c>
      <c r="Q54" s="88" t="str">
        <f t="shared" si="8"/>
        <v>(2036,1),</v>
      </c>
      <c r="R54" s="88" t="str">
        <f t="shared" si="8"/>
        <v>(2037,0.75),</v>
      </c>
      <c r="S54" s="88" t="str">
        <f t="shared" si="8"/>
        <v>(2038,0.5),</v>
      </c>
      <c r="T54" s="88" t="str">
        <f t="shared" si="8"/>
        <v>(2039,0),</v>
      </c>
      <c r="U54" s="88" t="str">
        <f t="shared" si="8"/>
        <v>(2040,0),</v>
      </c>
      <c r="V54" s="88" t="str">
        <f t="shared" si="8"/>
        <v>(2041,0),</v>
      </c>
      <c r="W54" s="88" t="str">
        <f t="shared" si="8"/>
        <v>(2042,0),</v>
      </c>
      <c r="X54" s="88" t="str">
        <f t="shared" si="8"/>
        <v>(2043,0),</v>
      </c>
      <c r="Y54" s="88" t="str">
        <f t="shared" si="8"/>
        <v>(2044,0),</v>
      </c>
      <c r="Z54" s="88" t="str">
        <f t="shared" si="8"/>
        <v>(2045,0),</v>
      </c>
      <c r="AA54" s="88" t="str">
        <f t="shared" si="8"/>
        <v>(2046,0),</v>
      </c>
      <c r="AB54" s="88" t="str">
        <f t="shared" si="8"/>
        <v>(2047,0),</v>
      </c>
      <c r="AC54" s="88" t="str">
        <f t="shared" si="8"/>
        <v>(2048,0),</v>
      </c>
      <c r="AD54" s="88" t="str">
        <f t="shared" si="8"/>
        <v>(2049,0),</v>
      </c>
      <c r="AE54" s="88" t="str">
        <f t="shared" si="9"/>
        <v>(2050,0)),</v>
      </c>
      <c r="AF54" s="88"/>
      <c r="AG54" s="88"/>
      <c r="AH54" s="88"/>
      <c r="AI54" s="88"/>
      <c r="AJ54" s="88"/>
    </row>
    <row r="55" spans="1:36" ht="12.75" x14ac:dyDescent="0.2">
      <c r="A55" s="101" t="s">
        <v>680</v>
      </c>
      <c r="B55" s="88" t="str">
        <f t="shared" si="8"/>
        <v>(2020,0),</v>
      </c>
      <c r="C55" s="88" t="str">
        <f t="shared" si="8"/>
        <v>(2022,0),</v>
      </c>
      <c r="D55" s="88" t="str">
        <f t="shared" si="8"/>
        <v>(2023,0),</v>
      </c>
      <c r="E55" s="88" t="str">
        <f t="shared" si="8"/>
        <v>(2024,0),</v>
      </c>
      <c r="F55" s="88" t="str">
        <f t="shared" si="8"/>
        <v>(2025,0),</v>
      </c>
      <c r="G55" s="88" t="str">
        <f t="shared" si="8"/>
        <v>(2026,0),</v>
      </c>
      <c r="H55" s="88" t="str">
        <f t="shared" si="8"/>
        <v>(2027,0),</v>
      </c>
      <c r="I55" s="88" t="str">
        <f t="shared" si="8"/>
        <v>(2028,0),</v>
      </c>
      <c r="J55" s="88" t="str">
        <f t="shared" si="8"/>
        <v>(2029,0),</v>
      </c>
      <c r="K55" s="88" t="str">
        <f t="shared" si="8"/>
        <v>(2030,0),</v>
      </c>
      <c r="L55" s="88" t="str">
        <f t="shared" si="8"/>
        <v>(2031,1),</v>
      </c>
      <c r="M55" s="88" t="str">
        <f t="shared" si="8"/>
        <v>(2032,1),</v>
      </c>
      <c r="N55" s="88" t="str">
        <f t="shared" si="8"/>
        <v>(2033,1),</v>
      </c>
      <c r="O55" s="88" t="str">
        <f t="shared" si="8"/>
        <v>(2034,1),</v>
      </c>
      <c r="P55" s="88" t="str">
        <f t="shared" si="8"/>
        <v>(2035,1),</v>
      </c>
      <c r="Q55" s="88" t="str">
        <f t="shared" si="8"/>
        <v>(2036,1),</v>
      </c>
      <c r="R55" s="88" t="str">
        <f t="shared" si="8"/>
        <v>(2037,1),</v>
      </c>
      <c r="S55" s="88" t="str">
        <f t="shared" si="8"/>
        <v>(2038,0.75),</v>
      </c>
      <c r="T55" s="88" t="str">
        <f t="shared" si="8"/>
        <v>(2039,0.5),</v>
      </c>
      <c r="U55" s="88" t="str">
        <f t="shared" si="8"/>
        <v>(2040,0),</v>
      </c>
      <c r="V55" s="88" t="str">
        <f t="shared" si="8"/>
        <v>(2041,0),</v>
      </c>
      <c r="W55" s="88" t="str">
        <f t="shared" si="8"/>
        <v>(2042,0),</v>
      </c>
      <c r="X55" s="88" t="str">
        <f t="shared" si="8"/>
        <v>(2043,0),</v>
      </c>
      <c r="Y55" s="88" t="str">
        <f t="shared" si="8"/>
        <v>(2044,0),</v>
      </c>
      <c r="Z55" s="88" t="str">
        <f t="shared" si="8"/>
        <v>(2045,0),</v>
      </c>
      <c r="AA55" s="88" t="str">
        <f t="shared" si="8"/>
        <v>(2046,0),</v>
      </c>
      <c r="AB55" s="88" t="str">
        <f t="shared" si="8"/>
        <v>(2047,0),</v>
      </c>
      <c r="AC55" s="88" t="str">
        <f t="shared" si="8"/>
        <v>(2048,0),</v>
      </c>
      <c r="AD55" s="88" t="str">
        <f t="shared" si="8"/>
        <v>(2049,0),</v>
      </c>
      <c r="AE55" s="88" t="str">
        <f t="shared" si="9"/>
        <v>(2050,0)),</v>
      </c>
      <c r="AF55" s="88"/>
      <c r="AG55" s="88"/>
      <c r="AH55" s="88"/>
      <c r="AI55" s="88"/>
      <c r="AJ55" s="88"/>
    </row>
    <row r="56" spans="1:36" ht="12.75" x14ac:dyDescent="0.2">
      <c r="A56" s="88" t="s">
        <v>683</v>
      </c>
      <c r="B56" s="88" t="str">
        <f t="shared" ref="B56:AD56" si="10">CONCATENATE("(",B26,",",B27,")",",")</f>
        <v>(2020,0),</v>
      </c>
      <c r="C56" s="88" t="str">
        <f t="shared" si="10"/>
        <v>(2022,0),</v>
      </c>
      <c r="D56" s="88" t="str">
        <f t="shared" si="10"/>
        <v>(2023,0.925),</v>
      </c>
      <c r="E56" s="88" t="str">
        <f t="shared" si="10"/>
        <v>(2024,0.925),</v>
      </c>
      <c r="F56" s="88" t="str">
        <f t="shared" si="10"/>
        <v>(2025,0.925),</v>
      </c>
      <c r="G56" s="88" t="str">
        <f t="shared" si="10"/>
        <v>(2026,1),</v>
      </c>
      <c r="H56" s="88" t="str">
        <f t="shared" si="10"/>
        <v>(2027,1),</v>
      </c>
      <c r="I56" s="88" t="str">
        <f t="shared" si="10"/>
        <v>(2028,1),</v>
      </c>
      <c r="J56" s="88" t="str">
        <f t="shared" si="10"/>
        <v>(2029,1),</v>
      </c>
      <c r="K56" s="88" t="str">
        <f t="shared" si="10"/>
        <v>(2030,1),</v>
      </c>
      <c r="L56" s="88" t="str">
        <f t="shared" si="10"/>
        <v>(2031,1),</v>
      </c>
      <c r="M56" s="88" t="str">
        <f t="shared" si="10"/>
        <v>(2032,1),</v>
      </c>
      <c r="N56" s="88" t="str">
        <f t="shared" si="10"/>
        <v>(2033,1),</v>
      </c>
      <c r="O56" s="88" t="str">
        <f t="shared" si="10"/>
        <v>(2034,1),</v>
      </c>
      <c r="P56" s="88" t="str">
        <f t="shared" si="10"/>
        <v>(2035,1),</v>
      </c>
      <c r="Q56" s="88" t="str">
        <f t="shared" si="10"/>
        <v>(2036,1),</v>
      </c>
      <c r="R56" s="88" t="str">
        <f t="shared" si="10"/>
        <v>(2037,0.75),</v>
      </c>
      <c r="S56" s="88" t="str">
        <f t="shared" si="10"/>
        <v>(2038,0.5),</v>
      </c>
      <c r="T56" s="88" t="str">
        <f t="shared" si="10"/>
        <v>(2039,0),</v>
      </c>
      <c r="U56" s="88" t="str">
        <f t="shared" si="10"/>
        <v>(2040,0),</v>
      </c>
      <c r="V56" s="88" t="str">
        <f t="shared" si="10"/>
        <v>(2041,0),</v>
      </c>
      <c r="W56" s="88" t="str">
        <f t="shared" si="10"/>
        <v>(2042,0),</v>
      </c>
      <c r="X56" s="88" t="str">
        <f t="shared" si="10"/>
        <v>(2043,0),</v>
      </c>
      <c r="Y56" s="88" t="str">
        <f t="shared" si="10"/>
        <v>(2044,0),</v>
      </c>
      <c r="Z56" s="88" t="str">
        <f t="shared" si="10"/>
        <v>(2045,0),</v>
      </c>
      <c r="AA56" s="88" t="str">
        <f t="shared" si="10"/>
        <v>(2046,0),</v>
      </c>
      <c r="AB56" s="88" t="str">
        <f t="shared" si="10"/>
        <v>(2047,0),</v>
      </c>
      <c r="AC56" s="88" t="str">
        <f t="shared" si="10"/>
        <v>(2048,0),</v>
      </c>
      <c r="AD56" s="88" t="str">
        <f t="shared" si="10"/>
        <v>(2049,0),</v>
      </c>
      <c r="AE56" s="88" t="str">
        <f>CONCATENATE("(",AE26,",",AE27,"))",",")</f>
        <v>(2050,0)),</v>
      </c>
      <c r="AF56" s="88"/>
      <c r="AG56" s="88"/>
      <c r="AH56" s="88"/>
      <c r="AI56" s="88"/>
      <c r="AJ56" s="88"/>
    </row>
    <row r="57" spans="1:36" ht="12.75" x14ac:dyDescent="0.2">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c r="AA57" s="94"/>
      <c r="AB57" s="94"/>
      <c r="AC57" s="94"/>
      <c r="AD57" s="94"/>
      <c r="AE57" s="94"/>
      <c r="AF57" s="88"/>
      <c r="AG57" s="88"/>
      <c r="AH57" s="88"/>
      <c r="AI57" s="88"/>
      <c r="AJ57" s="88"/>
    </row>
    <row r="58" spans="1:36" ht="12.75" x14ac:dyDescent="0.2">
      <c r="A58" s="88" t="s">
        <v>684</v>
      </c>
      <c r="B58" s="88" t="str">
        <f t="shared" ref="B58:AD58" si="11">CONCATENATE("(",B28,",",B29,")",",")</f>
        <v>(2020,0),</v>
      </c>
      <c r="C58" s="88" t="str">
        <f t="shared" si="11"/>
        <v>(2022,0),</v>
      </c>
      <c r="D58" s="88" t="str">
        <f t="shared" si="11"/>
        <v>(2023,0.925),</v>
      </c>
      <c r="E58" s="88" t="str">
        <f t="shared" si="11"/>
        <v>(2024,0.925),</v>
      </c>
      <c r="F58" s="88" t="str">
        <f t="shared" si="11"/>
        <v>(2025,0.925),</v>
      </c>
      <c r="G58" s="88" t="str">
        <f t="shared" si="11"/>
        <v>(2026,1),</v>
      </c>
      <c r="H58" s="88" t="str">
        <f t="shared" si="11"/>
        <v>(2027,1),</v>
      </c>
      <c r="I58" s="88" t="str">
        <f t="shared" si="11"/>
        <v>(2028,1),</v>
      </c>
      <c r="J58" s="88" t="str">
        <f t="shared" si="11"/>
        <v>(2029,1),</v>
      </c>
      <c r="K58" s="88" t="str">
        <f t="shared" si="11"/>
        <v>(2030,1),</v>
      </c>
      <c r="L58" s="88" t="str">
        <f t="shared" si="11"/>
        <v>(2031,1),</v>
      </c>
      <c r="M58" s="88" t="str">
        <f t="shared" si="11"/>
        <v>(2032,1),</v>
      </c>
      <c r="N58" s="88" t="str">
        <f t="shared" si="11"/>
        <v>(2033,1),</v>
      </c>
      <c r="O58" s="88" t="str">
        <f t="shared" si="11"/>
        <v>(2034,1),</v>
      </c>
      <c r="P58" s="88" t="str">
        <f t="shared" si="11"/>
        <v>(2035,1),</v>
      </c>
      <c r="Q58" s="88" t="str">
        <f t="shared" si="11"/>
        <v>(2036,1),</v>
      </c>
      <c r="R58" s="88" t="str">
        <f t="shared" si="11"/>
        <v>(2037,0.75),</v>
      </c>
      <c r="S58" s="88" t="str">
        <f t="shared" si="11"/>
        <v>(2038,0.5),</v>
      </c>
      <c r="T58" s="88" t="str">
        <f t="shared" si="11"/>
        <v>(2039,0),</v>
      </c>
      <c r="U58" s="88" t="str">
        <f t="shared" si="11"/>
        <v>(2040,0),</v>
      </c>
      <c r="V58" s="88" t="str">
        <f t="shared" si="11"/>
        <v>(2041,0),</v>
      </c>
      <c r="W58" s="88" t="str">
        <f t="shared" si="11"/>
        <v>(2042,0),</v>
      </c>
      <c r="X58" s="88" t="str">
        <f t="shared" si="11"/>
        <v>(2043,0),</v>
      </c>
      <c r="Y58" s="88" t="str">
        <f t="shared" si="11"/>
        <v>(2044,0),</v>
      </c>
      <c r="Z58" s="88" t="str">
        <f t="shared" si="11"/>
        <v>(2045,0),</v>
      </c>
      <c r="AA58" s="88" t="str">
        <f t="shared" si="11"/>
        <v>(2046,0),</v>
      </c>
      <c r="AB58" s="88" t="str">
        <f t="shared" si="11"/>
        <v>(2047,0),</v>
      </c>
      <c r="AC58" s="88" t="str">
        <f t="shared" si="11"/>
        <v>(2048,0),</v>
      </c>
      <c r="AD58" s="88" t="str">
        <f t="shared" si="11"/>
        <v>(2049,0),</v>
      </c>
      <c r="AE58" s="88" t="str">
        <f>CONCATENATE("(",AE28,",",AE29,"))",",")</f>
        <v>(2050,0)),</v>
      </c>
      <c r="AF58" s="88"/>
      <c r="AG58" s="88"/>
      <c r="AH58" s="88"/>
      <c r="AI58" s="88"/>
      <c r="AJ58" s="88"/>
    </row>
    <row r="59" spans="1:36" ht="12.75" x14ac:dyDescent="0.2">
      <c r="A59" s="88"/>
      <c r="B59" s="94"/>
      <c r="C59" s="94"/>
      <c r="D59" s="94"/>
      <c r="E59" s="94"/>
      <c r="F59" s="94"/>
      <c r="G59" s="94"/>
      <c r="H59" s="94"/>
      <c r="I59" s="94"/>
      <c r="J59" s="94"/>
      <c r="K59" s="94"/>
      <c r="L59" s="94"/>
      <c r="M59" s="94"/>
      <c r="N59" s="94"/>
      <c r="O59" s="94"/>
      <c r="P59" s="94"/>
      <c r="Q59" s="94"/>
      <c r="R59" s="94"/>
      <c r="S59" s="94"/>
      <c r="T59" s="94"/>
      <c r="U59" s="94"/>
      <c r="V59" s="94"/>
      <c r="W59" s="94"/>
      <c r="X59" s="94"/>
      <c r="Y59" s="94"/>
      <c r="Z59" s="94"/>
      <c r="AA59" s="94"/>
      <c r="AB59" s="94"/>
      <c r="AC59" s="94"/>
      <c r="AD59" s="94"/>
      <c r="AE59" s="94"/>
      <c r="AF59" s="88"/>
      <c r="AG59" s="88"/>
      <c r="AH59" s="88"/>
      <c r="AI59" s="88"/>
      <c r="AJ59" s="88"/>
    </row>
    <row r="60" spans="1:36" ht="12.75" x14ac:dyDescent="0.2">
      <c r="A60" s="88" t="s">
        <v>685</v>
      </c>
      <c r="B60" s="88" t="str">
        <f t="shared" ref="B60:AD60" si="12">CONCATENATE("(",B30,",",B31,")",",")</f>
        <v>(2020,0),</v>
      </c>
      <c r="C60" s="88" t="str">
        <f t="shared" si="12"/>
        <v>(2022,0),</v>
      </c>
      <c r="D60" s="88" t="str">
        <f t="shared" si="12"/>
        <v>(2023,0.925),</v>
      </c>
      <c r="E60" s="88" t="str">
        <f t="shared" si="12"/>
        <v>(2024,0.925),</v>
      </c>
      <c r="F60" s="88" t="str">
        <f t="shared" si="12"/>
        <v>(2025,0.925),</v>
      </c>
      <c r="G60" s="88" t="str">
        <f t="shared" si="12"/>
        <v>(2026,1),</v>
      </c>
      <c r="H60" s="88" t="str">
        <f t="shared" si="12"/>
        <v>(2027,1),</v>
      </c>
      <c r="I60" s="88" t="str">
        <f t="shared" si="12"/>
        <v>(2028,1),</v>
      </c>
      <c r="J60" s="88" t="str">
        <f t="shared" si="12"/>
        <v>(2029,1),</v>
      </c>
      <c r="K60" s="88" t="str">
        <f t="shared" si="12"/>
        <v>(2030,1),</v>
      </c>
      <c r="L60" s="88" t="str">
        <f t="shared" si="12"/>
        <v>(2031,1),</v>
      </c>
      <c r="M60" s="88" t="str">
        <f t="shared" si="12"/>
        <v>(2032,1),</v>
      </c>
      <c r="N60" s="88" t="str">
        <f t="shared" si="12"/>
        <v>(2033,1),</v>
      </c>
      <c r="O60" s="88" t="str">
        <f t="shared" si="12"/>
        <v>(2034,1),</v>
      </c>
      <c r="P60" s="88" t="str">
        <f t="shared" si="12"/>
        <v>(2035,1),</v>
      </c>
      <c r="Q60" s="88" t="str">
        <f t="shared" si="12"/>
        <v>(2036,1),</v>
      </c>
      <c r="R60" s="88" t="str">
        <f t="shared" si="12"/>
        <v>(2037,0.75),</v>
      </c>
      <c r="S60" s="88" t="str">
        <f t="shared" si="12"/>
        <v>(2038,0.5),</v>
      </c>
      <c r="T60" s="88" t="str">
        <f t="shared" si="12"/>
        <v>(2039,0),</v>
      </c>
      <c r="U60" s="88" t="str">
        <f t="shared" si="12"/>
        <v>(2040,0),</v>
      </c>
      <c r="V60" s="88" t="str">
        <f t="shared" si="12"/>
        <v>(2041,0),</v>
      </c>
      <c r="W60" s="88" t="str">
        <f t="shared" si="12"/>
        <v>(2042,0),</v>
      </c>
      <c r="X60" s="88" t="str">
        <f t="shared" si="12"/>
        <v>(2043,0),</v>
      </c>
      <c r="Y60" s="88" t="str">
        <f t="shared" si="12"/>
        <v>(2044,0),</v>
      </c>
      <c r="Z60" s="88" t="str">
        <f t="shared" si="12"/>
        <v>(2045,0),</v>
      </c>
      <c r="AA60" s="88" t="str">
        <f t="shared" si="12"/>
        <v>(2046,0),</v>
      </c>
      <c r="AB60" s="88" t="str">
        <f t="shared" si="12"/>
        <v>(2047,0),</v>
      </c>
      <c r="AC60" s="88" t="str">
        <f t="shared" si="12"/>
        <v>(2048,0),</v>
      </c>
      <c r="AD60" s="88" t="str">
        <f t="shared" si="12"/>
        <v>(2049,0),</v>
      </c>
      <c r="AE60" s="88" t="str">
        <f>CONCATENATE("(",AE30,",",AE31,"))",",")</f>
        <v>(2050,0)),</v>
      </c>
      <c r="AF60" s="88"/>
      <c r="AG60" s="88"/>
      <c r="AH60" s="88"/>
      <c r="AI60" s="88"/>
      <c r="AJ60" s="88"/>
    </row>
    <row r="61" spans="1:36" ht="12.75" x14ac:dyDescent="0.2">
      <c r="A61" s="94"/>
      <c r="B61" s="94"/>
      <c r="C61" s="94"/>
      <c r="D61" s="94"/>
      <c r="E61" s="94"/>
      <c r="F61" s="94"/>
      <c r="G61" s="94"/>
      <c r="H61" s="94"/>
      <c r="I61" s="94"/>
      <c r="J61" s="94"/>
      <c r="K61" s="94"/>
      <c r="L61" s="94"/>
      <c r="M61" s="94"/>
      <c r="N61" s="94"/>
      <c r="O61" s="94"/>
      <c r="P61" s="94"/>
      <c r="Q61" s="94"/>
      <c r="R61" s="94"/>
      <c r="S61" s="94"/>
      <c r="T61" s="94"/>
      <c r="U61" s="94"/>
      <c r="V61" s="94"/>
      <c r="W61" s="94"/>
      <c r="X61" s="94"/>
      <c r="Y61" s="94"/>
      <c r="Z61" s="94"/>
      <c r="AA61" s="94"/>
      <c r="AB61" s="94"/>
      <c r="AC61" s="94"/>
      <c r="AD61" s="94"/>
      <c r="AE61" s="94"/>
      <c r="AF61" s="88"/>
      <c r="AG61" s="88"/>
      <c r="AH61" s="88"/>
      <c r="AI61" s="88"/>
      <c r="AJ61" s="88"/>
    </row>
    <row r="62" spans="1:36" ht="12.75" x14ac:dyDescent="0.2">
      <c r="A62" s="88" t="s">
        <v>686</v>
      </c>
      <c r="B62" s="88"/>
      <c r="C62" s="88"/>
      <c r="D62" s="88"/>
      <c r="E62" s="88"/>
      <c r="F62" s="88"/>
      <c r="G62" s="88"/>
      <c r="H62" s="88"/>
      <c r="I62" s="88"/>
      <c r="J62" s="88"/>
      <c r="K62" s="88"/>
      <c r="L62" s="88"/>
      <c r="M62" s="88"/>
      <c r="N62" s="88"/>
      <c r="O62" s="88"/>
      <c r="P62" s="88"/>
      <c r="Q62" s="88"/>
      <c r="R62" s="88"/>
      <c r="S62" s="88"/>
      <c r="T62" s="88"/>
      <c r="U62" s="88"/>
      <c r="V62" s="88"/>
      <c r="W62" s="88"/>
      <c r="X62" s="88"/>
      <c r="Y62" s="88"/>
      <c r="Z62" s="88"/>
      <c r="AA62" s="88"/>
      <c r="AB62" s="88"/>
      <c r="AC62" s="88"/>
      <c r="AD62" s="88"/>
      <c r="AE62" s="88"/>
      <c r="AF62" s="88"/>
      <c r="AG62" s="88"/>
      <c r="AH62" s="88"/>
      <c r="AI62" s="88"/>
      <c r="AJ62" s="88"/>
    </row>
    <row r="63" spans="1:36" ht="12.75" x14ac:dyDescent="0.2">
      <c r="A63" s="101" t="s">
        <v>678</v>
      </c>
      <c r="B63" s="88" t="str">
        <f t="shared" ref="B63:AD65" si="13">CONCATENATE("(",B$22,",",B33,")",",")</f>
        <v>(2020,0),</v>
      </c>
      <c r="C63" s="88" t="str">
        <f t="shared" si="13"/>
        <v>(2022,0),</v>
      </c>
      <c r="D63" s="88" t="str">
        <f t="shared" si="13"/>
        <v>(2023,0),</v>
      </c>
      <c r="E63" s="88" t="e">
        <f t="shared" si="13"/>
        <v>#REF!</v>
      </c>
      <c r="F63" s="88" t="e">
        <f t="shared" si="13"/>
        <v>#REF!</v>
      </c>
      <c r="G63" s="88" t="e">
        <f t="shared" si="13"/>
        <v>#REF!</v>
      </c>
      <c r="H63" s="88" t="e">
        <f t="shared" si="13"/>
        <v>#REF!</v>
      </c>
      <c r="I63" s="88" t="e">
        <f t="shared" si="13"/>
        <v>#REF!</v>
      </c>
      <c r="J63" s="88" t="str">
        <f t="shared" si="13"/>
        <v>(2029,0),</v>
      </c>
      <c r="K63" s="88" t="str">
        <f t="shared" si="13"/>
        <v>(2030,0),</v>
      </c>
      <c r="L63" s="88" t="str">
        <f t="shared" si="13"/>
        <v>(2031,0),</v>
      </c>
      <c r="M63" s="88" t="str">
        <f t="shared" si="13"/>
        <v>(2032,0),</v>
      </c>
      <c r="N63" s="88" t="str">
        <f t="shared" si="13"/>
        <v>(2033,0),</v>
      </c>
      <c r="O63" s="88" t="str">
        <f t="shared" si="13"/>
        <v>(2034,0),</v>
      </c>
      <c r="P63" s="88" t="str">
        <f t="shared" si="13"/>
        <v>(2035,0),</v>
      </c>
      <c r="Q63" s="88" t="str">
        <f t="shared" si="13"/>
        <v>(2036,0),</v>
      </c>
      <c r="R63" s="88" t="str">
        <f t="shared" si="13"/>
        <v>(2037,0),</v>
      </c>
      <c r="S63" s="88" t="str">
        <f t="shared" si="13"/>
        <v>(2038,0),</v>
      </c>
      <c r="T63" s="88" t="str">
        <f t="shared" si="13"/>
        <v>(2039,0),</v>
      </c>
      <c r="U63" s="88" t="str">
        <f t="shared" si="13"/>
        <v>(2040,0),</v>
      </c>
      <c r="V63" s="88" t="str">
        <f t="shared" si="13"/>
        <v>(2041,0),</v>
      </c>
      <c r="W63" s="88" t="str">
        <f t="shared" si="13"/>
        <v>(2042,0),</v>
      </c>
      <c r="X63" s="88" t="str">
        <f t="shared" si="13"/>
        <v>(2043,0),</v>
      </c>
      <c r="Y63" s="88" t="str">
        <f t="shared" si="13"/>
        <v>(2044,0),</v>
      </c>
      <c r="Z63" s="88" t="str">
        <f t="shared" si="13"/>
        <v>(2045,0),</v>
      </c>
      <c r="AA63" s="88" t="str">
        <f t="shared" si="13"/>
        <v>(2046,0),</v>
      </c>
      <c r="AB63" s="88" t="str">
        <f t="shared" si="13"/>
        <v>(2047,0),</v>
      </c>
      <c r="AC63" s="88" t="str">
        <f t="shared" si="13"/>
        <v>(2048,0),</v>
      </c>
      <c r="AD63" s="88" t="str">
        <f t="shared" si="13"/>
        <v>(2049,0),</v>
      </c>
      <c r="AE63" s="88" t="str">
        <f t="shared" ref="AE63:AE65" si="14">CONCATENATE("(",AE$22,",",AE33,"))",",")</f>
        <v>(2050,0)),</v>
      </c>
      <c r="AF63" s="88"/>
      <c r="AG63" s="88"/>
      <c r="AH63" s="88"/>
      <c r="AI63" s="88"/>
      <c r="AJ63" s="88"/>
    </row>
    <row r="64" spans="1:36" ht="12.75" x14ac:dyDescent="0.2">
      <c r="A64" s="101" t="s">
        <v>679</v>
      </c>
      <c r="B64" s="88" t="str">
        <f t="shared" si="13"/>
        <v>(2020,0),</v>
      </c>
      <c r="C64" s="88" t="str">
        <f t="shared" si="13"/>
        <v>(2022,0),</v>
      </c>
      <c r="D64" s="88" t="str">
        <f t="shared" si="13"/>
        <v>(2023,0),</v>
      </c>
      <c r="E64" s="88" t="e">
        <f t="shared" si="13"/>
        <v>#REF!</v>
      </c>
      <c r="F64" s="88" t="e">
        <f t="shared" si="13"/>
        <v>#REF!</v>
      </c>
      <c r="G64" s="88" t="e">
        <f t="shared" si="13"/>
        <v>#REF!</v>
      </c>
      <c r="H64" s="88" t="e">
        <f t="shared" si="13"/>
        <v>#REF!</v>
      </c>
      <c r="I64" s="88" t="e">
        <f t="shared" si="13"/>
        <v>#REF!</v>
      </c>
      <c r="J64" s="88" t="e">
        <f t="shared" si="13"/>
        <v>#REF!</v>
      </c>
      <c r="K64" s="88" t="e">
        <f t="shared" si="13"/>
        <v>#REF!</v>
      </c>
      <c r="L64" s="88" t="str">
        <f t="shared" si="13"/>
        <v>(2031,0),</v>
      </c>
      <c r="M64" s="88" t="str">
        <f t="shared" si="13"/>
        <v>(2032,0),</v>
      </c>
      <c r="N64" s="88" t="str">
        <f t="shared" si="13"/>
        <v>(2033,0),</v>
      </c>
      <c r="O64" s="88" t="str">
        <f t="shared" si="13"/>
        <v>(2034,0),</v>
      </c>
      <c r="P64" s="88" t="str">
        <f t="shared" si="13"/>
        <v>(2035,0),</v>
      </c>
      <c r="Q64" s="88" t="str">
        <f t="shared" si="13"/>
        <v>(2036,0),</v>
      </c>
      <c r="R64" s="88" t="str">
        <f t="shared" si="13"/>
        <v>(2037,0),</v>
      </c>
      <c r="S64" s="88" t="str">
        <f t="shared" si="13"/>
        <v>(2038,0),</v>
      </c>
      <c r="T64" s="88" t="str">
        <f t="shared" si="13"/>
        <v>(2039,0),</v>
      </c>
      <c r="U64" s="88" t="str">
        <f t="shared" si="13"/>
        <v>(2040,0),</v>
      </c>
      <c r="V64" s="88" t="str">
        <f t="shared" si="13"/>
        <v>(2041,0),</v>
      </c>
      <c r="W64" s="88" t="str">
        <f t="shared" si="13"/>
        <v>(2042,0),</v>
      </c>
      <c r="X64" s="88" t="str">
        <f t="shared" si="13"/>
        <v>(2043,0),</v>
      </c>
      <c r="Y64" s="88" t="str">
        <f t="shared" si="13"/>
        <v>(2044,0),</v>
      </c>
      <c r="Z64" s="88" t="str">
        <f t="shared" si="13"/>
        <v>(2045,0),</v>
      </c>
      <c r="AA64" s="88" t="str">
        <f t="shared" si="13"/>
        <v>(2046,0),</v>
      </c>
      <c r="AB64" s="88" t="str">
        <f t="shared" si="13"/>
        <v>(2047,0),</v>
      </c>
      <c r="AC64" s="88" t="str">
        <f t="shared" si="13"/>
        <v>(2048,0),</v>
      </c>
      <c r="AD64" s="88" t="str">
        <f t="shared" si="13"/>
        <v>(2049,0),</v>
      </c>
      <c r="AE64" s="88" t="str">
        <f t="shared" si="14"/>
        <v>(2050,0)),</v>
      </c>
      <c r="AF64" s="88"/>
      <c r="AG64" s="88"/>
      <c r="AH64" s="88"/>
      <c r="AI64" s="88"/>
      <c r="AJ64" s="88"/>
    </row>
    <row r="65" spans="1:36" ht="12.75" x14ac:dyDescent="0.2">
      <c r="A65" s="101" t="s">
        <v>680</v>
      </c>
      <c r="B65" s="88" t="str">
        <f t="shared" si="13"/>
        <v>(2020,0),</v>
      </c>
      <c r="C65" s="88" t="str">
        <f t="shared" si="13"/>
        <v>(2022,0),</v>
      </c>
      <c r="D65" s="88" t="str">
        <f t="shared" si="13"/>
        <v>(2023,0),</v>
      </c>
      <c r="E65" s="88" t="e">
        <f t="shared" si="13"/>
        <v>#REF!</v>
      </c>
      <c r="F65" s="88" t="e">
        <f t="shared" si="13"/>
        <v>#REF!</v>
      </c>
      <c r="G65" s="88" t="e">
        <f t="shared" si="13"/>
        <v>#REF!</v>
      </c>
      <c r="H65" s="88" t="e">
        <f t="shared" si="13"/>
        <v>#REF!</v>
      </c>
      <c r="I65" s="88" t="e">
        <f t="shared" si="13"/>
        <v>#REF!</v>
      </c>
      <c r="J65" s="88" t="e">
        <f t="shared" si="13"/>
        <v>#REF!</v>
      </c>
      <c r="K65" s="88" t="e">
        <f t="shared" si="13"/>
        <v>#REF!</v>
      </c>
      <c r="L65" s="88" t="e">
        <f t="shared" si="13"/>
        <v>#REF!</v>
      </c>
      <c r="M65" s="88" t="str">
        <f t="shared" si="13"/>
        <v>(2032,0),</v>
      </c>
      <c r="N65" s="88" t="str">
        <f t="shared" si="13"/>
        <v>(2033,0),</v>
      </c>
      <c r="O65" s="88" t="str">
        <f t="shared" si="13"/>
        <v>(2034,0),</v>
      </c>
      <c r="P65" s="88" t="str">
        <f t="shared" si="13"/>
        <v>(2035,0),</v>
      </c>
      <c r="Q65" s="88" t="str">
        <f t="shared" si="13"/>
        <v>(2036,0),</v>
      </c>
      <c r="R65" s="88" t="str">
        <f t="shared" si="13"/>
        <v>(2037,0),</v>
      </c>
      <c r="S65" s="88" t="str">
        <f t="shared" si="13"/>
        <v>(2038,0),</v>
      </c>
      <c r="T65" s="88" t="str">
        <f t="shared" si="13"/>
        <v>(2039,0),</v>
      </c>
      <c r="U65" s="88" t="str">
        <f t="shared" si="13"/>
        <v>(2040,0),</v>
      </c>
      <c r="V65" s="88" t="str">
        <f t="shared" si="13"/>
        <v>(2041,0),</v>
      </c>
      <c r="W65" s="88" t="str">
        <f t="shared" si="13"/>
        <v>(2042,0),</v>
      </c>
      <c r="X65" s="88" t="str">
        <f t="shared" si="13"/>
        <v>(2043,0),</v>
      </c>
      <c r="Y65" s="88" t="str">
        <f t="shared" si="13"/>
        <v>(2044,0),</v>
      </c>
      <c r="Z65" s="88" t="str">
        <f t="shared" si="13"/>
        <v>(2045,0),</v>
      </c>
      <c r="AA65" s="88" t="str">
        <f t="shared" si="13"/>
        <v>(2046,0),</v>
      </c>
      <c r="AB65" s="88" t="str">
        <f t="shared" si="13"/>
        <v>(2047,0),</v>
      </c>
      <c r="AC65" s="88" t="str">
        <f t="shared" si="13"/>
        <v>(2048,0),</v>
      </c>
      <c r="AD65" s="88" t="str">
        <f t="shared" si="13"/>
        <v>(2049,0),</v>
      </c>
      <c r="AE65" s="88" t="str">
        <f t="shared" si="14"/>
        <v>(2050,0)),</v>
      </c>
      <c r="AF65" s="88"/>
      <c r="AG65" s="88"/>
      <c r="AH65" s="88"/>
      <c r="AI65" s="88"/>
      <c r="AJ65" s="88"/>
    </row>
    <row r="66" spans="1:36" ht="12.75" x14ac:dyDescent="0.2">
      <c r="A66" s="88" t="s">
        <v>687</v>
      </c>
      <c r="B66" s="88" t="str">
        <f t="shared" ref="B66:AE66" si="15">CONCATENATE("(",B36,",",B37,")",",")</f>
        <v>(2020,0),</v>
      </c>
      <c r="C66" s="88" t="str">
        <f t="shared" si="15"/>
        <v>(2021,0),</v>
      </c>
      <c r="D66" s="88" t="str">
        <f t="shared" si="15"/>
        <v>(2022,0),</v>
      </c>
      <c r="E66" s="88" t="e">
        <f t="shared" si="15"/>
        <v>#REF!</v>
      </c>
      <c r="F66" s="88" t="e">
        <f t="shared" si="15"/>
        <v>#REF!</v>
      </c>
      <c r="G66" s="88" t="e">
        <f t="shared" si="15"/>
        <v>#REF!</v>
      </c>
      <c r="H66" s="88" t="e">
        <f t="shared" si="15"/>
        <v>#REF!</v>
      </c>
      <c r="I66" s="88" t="e">
        <f t="shared" si="15"/>
        <v>#REF!</v>
      </c>
      <c r="J66" s="88" t="e">
        <f t="shared" si="15"/>
        <v>#REF!</v>
      </c>
      <c r="K66" s="88" t="e">
        <f t="shared" si="15"/>
        <v>#REF!</v>
      </c>
      <c r="L66" s="88" t="e">
        <f t="shared" si="15"/>
        <v>#REF!</v>
      </c>
      <c r="M66" s="88" t="e">
        <f t="shared" si="15"/>
        <v>#REF!</v>
      </c>
      <c r="N66" s="88" t="e">
        <f t="shared" si="15"/>
        <v>#REF!</v>
      </c>
      <c r="O66" s="88" t="e">
        <f t="shared" si="15"/>
        <v>#REF!</v>
      </c>
      <c r="P66" s="88" t="e">
        <f t="shared" si="15"/>
        <v>#REF!</v>
      </c>
      <c r="Q66" s="88" t="e">
        <f t="shared" si="15"/>
        <v>#REF!</v>
      </c>
      <c r="R66" s="88" t="e">
        <f t="shared" si="15"/>
        <v>#REF!</v>
      </c>
      <c r="S66" s="88" t="e">
        <f t="shared" si="15"/>
        <v>#REF!</v>
      </c>
      <c r="T66" s="88" t="e">
        <f t="shared" si="15"/>
        <v>#REF!</v>
      </c>
      <c r="U66" s="88" t="e">
        <f t="shared" si="15"/>
        <v>#REF!</v>
      </c>
      <c r="V66" s="88" t="e">
        <f t="shared" si="15"/>
        <v>#REF!</v>
      </c>
      <c r="W66" s="88" t="e">
        <f t="shared" si="15"/>
        <v>#REF!</v>
      </c>
      <c r="X66" s="88" t="e">
        <f t="shared" si="15"/>
        <v>#REF!</v>
      </c>
      <c r="Y66" s="88" t="e">
        <f t="shared" si="15"/>
        <v>#REF!</v>
      </c>
      <c r="Z66" s="88" t="e">
        <f t="shared" si="15"/>
        <v>#REF!</v>
      </c>
      <c r="AA66" s="88" t="e">
        <f t="shared" si="15"/>
        <v>#REF!</v>
      </c>
      <c r="AB66" s="88" t="e">
        <f t="shared" si="15"/>
        <v>#REF!</v>
      </c>
      <c r="AC66" s="88" t="e">
        <f t="shared" si="15"/>
        <v>#REF!</v>
      </c>
      <c r="AD66" s="88" t="e">
        <f t="shared" si="15"/>
        <v>#REF!</v>
      </c>
      <c r="AE66" s="88" t="e">
        <f t="shared" si="15"/>
        <v>#REF!</v>
      </c>
      <c r="AF66" s="88" t="e">
        <f>CONCATENATE("(",AF36,",",AF37,"))",",")</f>
        <v>#REF!</v>
      </c>
      <c r="AG66" s="88"/>
      <c r="AH66" s="88"/>
      <c r="AI66" s="88"/>
      <c r="AJ66" s="88"/>
    </row>
    <row r="67" spans="1:36" ht="12.75" x14ac:dyDescent="0.2">
      <c r="A67" s="94"/>
      <c r="AF67" s="88"/>
      <c r="AG67" s="88"/>
      <c r="AH67" s="88"/>
      <c r="AI67" s="88"/>
      <c r="AJ67" s="88"/>
    </row>
    <row r="68" spans="1:36" ht="12.75" x14ac:dyDescent="0.2">
      <c r="A68" s="88" t="s">
        <v>688</v>
      </c>
      <c r="B68" s="88" t="str">
        <f t="shared" ref="B68:AE68" si="16">CONCATENATE("(",B38,",",B39,")",",")</f>
        <v>(2020,0),</v>
      </c>
      <c r="C68" s="88" t="str">
        <f t="shared" si="16"/>
        <v>(2021,0),</v>
      </c>
      <c r="D68" s="88" t="str">
        <f t="shared" si="16"/>
        <v>(2022,0),</v>
      </c>
      <c r="E68" s="88" t="e">
        <f t="shared" si="16"/>
        <v>#REF!</v>
      </c>
      <c r="F68" s="88" t="e">
        <f t="shared" si="16"/>
        <v>#REF!</v>
      </c>
      <c r="G68" s="88" t="e">
        <f t="shared" si="16"/>
        <v>#REF!</v>
      </c>
      <c r="H68" s="88" t="e">
        <f t="shared" si="16"/>
        <v>#REF!</v>
      </c>
      <c r="I68" s="88" t="e">
        <f t="shared" si="16"/>
        <v>#REF!</v>
      </c>
      <c r="J68" s="88" t="e">
        <f t="shared" si="16"/>
        <v>#REF!</v>
      </c>
      <c r="K68" s="88" t="e">
        <f t="shared" si="16"/>
        <v>#REF!</v>
      </c>
      <c r="L68" s="88" t="e">
        <f t="shared" si="16"/>
        <v>#REF!</v>
      </c>
      <c r="M68" s="88" t="e">
        <f t="shared" si="16"/>
        <v>#REF!</v>
      </c>
      <c r="N68" s="88" t="e">
        <f t="shared" si="16"/>
        <v>#REF!</v>
      </c>
      <c r="O68" s="88" t="e">
        <f t="shared" si="16"/>
        <v>#REF!</v>
      </c>
      <c r="P68" s="88" t="e">
        <f t="shared" si="16"/>
        <v>#REF!</v>
      </c>
      <c r="Q68" s="88" t="e">
        <f t="shared" si="16"/>
        <v>#REF!</v>
      </c>
      <c r="R68" s="88" t="e">
        <f t="shared" si="16"/>
        <v>#REF!</v>
      </c>
      <c r="S68" s="88" t="e">
        <f t="shared" si="16"/>
        <v>#REF!</v>
      </c>
      <c r="T68" s="88" t="e">
        <f t="shared" si="16"/>
        <v>#REF!</v>
      </c>
      <c r="U68" s="88" t="e">
        <f t="shared" si="16"/>
        <v>#REF!</v>
      </c>
      <c r="V68" s="88" t="e">
        <f t="shared" si="16"/>
        <v>#REF!</v>
      </c>
      <c r="W68" s="88" t="e">
        <f t="shared" si="16"/>
        <v>#REF!</v>
      </c>
      <c r="X68" s="88" t="e">
        <f t="shared" si="16"/>
        <v>#REF!</v>
      </c>
      <c r="Y68" s="88" t="e">
        <f t="shared" si="16"/>
        <v>#REF!</v>
      </c>
      <c r="Z68" s="88" t="e">
        <f t="shared" si="16"/>
        <v>#REF!</v>
      </c>
      <c r="AA68" s="88" t="e">
        <f t="shared" si="16"/>
        <v>#REF!</v>
      </c>
      <c r="AB68" s="88" t="e">
        <f t="shared" si="16"/>
        <v>#REF!</v>
      </c>
      <c r="AC68" s="88" t="e">
        <f t="shared" si="16"/>
        <v>#REF!</v>
      </c>
      <c r="AD68" s="88" t="e">
        <f t="shared" si="16"/>
        <v>#REF!</v>
      </c>
      <c r="AE68" s="88" t="e">
        <f t="shared" si="16"/>
        <v>#REF!</v>
      </c>
      <c r="AF68" s="88" t="e">
        <f>CONCATENATE("(",AF38,",",AF39,"))",",")</f>
        <v>#REF!</v>
      </c>
      <c r="AG68" s="88"/>
      <c r="AH68" s="88"/>
      <c r="AI68" s="88"/>
      <c r="AJ68" s="88"/>
    </row>
    <row r="69" spans="1:36" ht="12.75" x14ac:dyDescent="0.2">
      <c r="A69" s="94"/>
      <c r="AF69" s="88"/>
      <c r="AG69" s="88"/>
      <c r="AH69" s="88"/>
      <c r="AI69" s="88"/>
      <c r="AJ69" s="88"/>
    </row>
    <row r="70" spans="1:36" ht="12.75" x14ac:dyDescent="0.2">
      <c r="A70" s="94" t="s">
        <v>689</v>
      </c>
      <c r="B70" s="88" t="str">
        <f t="shared" ref="B70:AE70" si="17">CONCATENATE("(",B40,",",B41,")",",")</f>
        <v>(2020,0),</v>
      </c>
      <c r="C70" s="88" t="str">
        <f t="shared" si="17"/>
        <v>(2021,0),</v>
      </c>
      <c r="D70" s="88" t="str">
        <f t="shared" si="17"/>
        <v>(2022,0),</v>
      </c>
      <c r="E70" s="88" t="e">
        <f t="shared" si="17"/>
        <v>#REF!</v>
      </c>
      <c r="F70" s="88" t="e">
        <f t="shared" si="17"/>
        <v>#REF!</v>
      </c>
      <c r="G70" s="88" t="e">
        <f t="shared" si="17"/>
        <v>#REF!</v>
      </c>
      <c r="H70" s="88" t="e">
        <f t="shared" si="17"/>
        <v>#REF!</v>
      </c>
      <c r="I70" s="88" t="e">
        <f t="shared" si="17"/>
        <v>#REF!</v>
      </c>
      <c r="J70" s="88" t="e">
        <f t="shared" si="17"/>
        <v>#REF!</v>
      </c>
      <c r="K70" s="88" t="e">
        <f t="shared" si="17"/>
        <v>#REF!</v>
      </c>
      <c r="L70" s="88" t="e">
        <f t="shared" si="17"/>
        <v>#REF!</v>
      </c>
      <c r="M70" s="88" t="e">
        <f t="shared" si="17"/>
        <v>#REF!</v>
      </c>
      <c r="N70" s="88" t="e">
        <f t="shared" si="17"/>
        <v>#REF!</v>
      </c>
      <c r="O70" s="88" t="e">
        <f t="shared" si="17"/>
        <v>#REF!</v>
      </c>
      <c r="P70" s="88" t="e">
        <f t="shared" si="17"/>
        <v>#REF!</v>
      </c>
      <c r="Q70" s="88" t="e">
        <f t="shared" si="17"/>
        <v>#REF!</v>
      </c>
      <c r="R70" s="88" t="e">
        <f t="shared" si="17"/>
        <v>#REF!</v>
      </c>
      <c r="S70" s="88" t="e">
        <f t="shared" si="17"/>
        <v>#REF!</v>
      </c>
      <c r="T70" s="88" t="e">
        <f t="shared" si="17"/>
        <v>#REF!</v>
      </c>
      <c r="U70" s="88" t="e">
        <f t="shared" si="17"/>
        <v>#REF!</v>
      </c>
      <c r="V70" s="88" t="e">
        <f t="shared" si="17"/>
        <v>#REF!</v>
      </c>
      <c r="W70" s="88" t="e">
        <f t="shared" si="17"/>
        <v>#REF!</v>
      </c>
      <c r="X70" s="88" t="e">
        <f t="shared" si="17"/>
        <v>#REF!</v>
      </c>
      <c r="Y70" s="88" t="e">
        <f t="shared" si="17"/>
        <v>#REF!</v>
      </c>
      <c r="Z70" s="88" t="e">
        <f t="shared" si="17"/>
        <v>#REF!</v>
      </c>
      <c r="AA70" s="88" t="e">
        <f t="shared" si="17"/>
        <v>#REF!</v>
      </c>
      <c r="AB70" s="88" t="e">
        <f t="shared" si="17"/>
        <v>#REF!</v>
      </c>
      <c r="AC70" s="88" t="e">
        <f t="shared" si="17"/>
        <v>#REF!</v>
      </c>
      <c r="AD70" s="88" t="e">
        <f t="shared" si="17"/>
        <v>#REF!</v>
      </c>
      <c r="AE70" s="88" t="e">
        <f t="shared" si="17"/>
        <v>#REF!</v>
      </c>
      <c r="AF70" s="88" t="e">
        <f>CONCATENATE("(",AF40,",",AF41,"))",",")</f>
        <v>#REF!</v>
      </c>
      <c r="AG70" s="88"/>
      <c r="AH70" s="88"/>
      <c r="AI70" s="88"/>
      <c r="AJ70" s="88"/>
    </row>
    <row r="71" spans="1:36" ht="12.75" x14ac:dyDescent="0.2">
      <c r="A71" s="94"/>
      <c r="B71" s="94"/>
      <c r="C71" s="94"/>
      <c r="D71" s="94"/>
      <c r="E71" s="94"/>
      <c r="F71" s="94"/>
      <c r="G71" s="94"/>
      <c r="H71" s="94"/>
      <c r="I71" s="94"/>
      <c r="J71" s="94"/>
      <c r="K71" s="94"/>
      <c r="L71" s="94"/>
      <c r="M71" s="94"/>
      <c r="N71" s="94"/>
      <c r="O71" s="94"/>
      <c r="P71" s="94"/>
      <c r="Q71" s="94"/>
      <c r="R71" s="94"/>
      <c r="S71" s="94"/>
      <c r="T71" s="94"/>
      <c r="U71" s="88"/>
      <c r="V71" s="88"/>
      <c r="W71" s="88"/>
      <c r="X71" s="88"/>
      <c r="Y71" s="88"/>
      <c r="Z71" s="88"/>
      <c r="AA71" s="88"/>
      <c r="AB71" s="88"/>
      <c r="AC71" s="88"/>
      <c r="AD71" s="88"/>
      <c r="AE71" s="88"/>
      <c r="AF71" s="88"/>
      <c r="AG71" s="88"/>
      <c r="AH71" s="88"/>
      <c r="AI71" s="88"/>
      <c r="AJ71" s="88"/>
    </row>
    <row r="72" spans="1:36" ht="12.75" x14ac:dyDescent="0.2">
      <c r="A72" s="88" t="s">
        <v>692</v>
      </c>
      <c r="B72" s="88"/>
      <c r="C72" s="88"/>
      <c r="D72" s="88"/>
      <c r="E72" s="88"/>
      <c r="F72" s="88"/>
      <c r="G72" s="88"/>
      <c r="H72" s="88"/>
      <c r="I72" s="88"/>
      <c r="J72" s="88"/>
      <c r="K72" s="88"/>
      <c r="L72" s="88"/>
      <c r="M72" s="88"/>
      <c r="N72" s="88"/>
      <c r="O72" s="88"/>
      <c r="P72" s="88"/>
      <c r="Q72" s="88"/>
      <c r="R72" s="88"/>
      <c r="S72" s="88"/>
      <c r="T72" s="88"/>
      <c r="U72" s="88"/>
      <c r="V72" s="88"/>
      <c r="W72" s="88"/>
      <c r="X72" s="88"/>
      <c r="Y72" s="88"/>
      <c r="Z72" s="88"/>
      <c r="AA72" s="88"/>
      <c r="AB72" s="88"/>
      <c r="AC72" s="88"/>
      <c r="AD72" s="88"/>
      <c r="AE72" s="88"/>
      <c r="AF72" s="88"/>
      <c r="AG72" s="88"/>
      <c r="AH72" s="88"/>
      <c r="AI72" s="88"/>
      <c r="AJ72" s="88"/>
    </row>
    <row r="73" spans="1:36" ht="12.75" x14ac:dyDescent="0.2">
      <c r="A73" s="101" t="s">
        <v>678</v>
      </c>
      <c r="B73" s="88" t="str">
        <f t="shared" ref="B73:P73" si="18">CONCATENATE("(",B42,",",B43,")",",")</f>
        <v>(2020,0),</v>
      </c>
      <c r="C73" s="88" t="str">
        <f t="shared" si="18"/>
        <v>(2022,0),</v>
      </c>
      <c r="D73" s="88" t="str">
        <f t="shared" si="18"/>
        <v>(2027,0),</v>
      </c>
      <c r="E73" s="88" t="str">
        <f t="shared" si="18"/>
        <v>(2028,1),</v>
      </c>
      <c r="F73" s="88" t="str">
        <f t="shared" si="18"/>
        <v>(2039,1),</v>
      </c>
      <c r="G73" s="88" t="str">
        <f t="shared" si="18"/>
        <v>(2040,0),</v>
      </c>
      <c r="H73" s="88" t="str">
        <f t="shared" si="18"/>
        <v>(2041,0),</v>
      </c>
      <c r="I73" s="88" t="str">
        <f t="shared" si="18"/>
        <v>(2042,0),</v>
      </c>
      <c r="J73" s="88" t="str">
        <f t="shared" si="18"/>
        <v>(2043,0),</v>
      </c>
      <c r="K73" s="88" t="str">
        <f t="shared" si="18"/>
        <v>(2044,0),</v>
      </c>
      <c r="L73" s="88" t="str">
        <f t="shared" si="18"/>
        <v>(2045,0),</v>
      </c>
      <c r="M73" s="88" t="str">
        <f t="shared" si="18"/>
        <v>(2046,0),</v>
      </c>
      <c r="N73" s="88" t="str">
        <f t="shared" si="18"/>
        <v>(2047,0),</v>
      </c>
      <c r="O73" s="88" t="str">
        <f t="shared" si="18"/>
        <v>(2048,0),</v>
      </c>
      <c r="P73" s="88" t="str">
        <f t="shared" si="18"/>
        <v>(2049,0),</v>
      </c>
      <c r="Q73" s="88" t="str">
        <f>CONCATENATE("(",Q42,",",Q43,"))",",")</f>
        <v>(2050,0)),</v>
      </c>
      <c r="R73" s="88"/>
      <c r="S73" s="88"/>
      <c r="T73" s="88"/>
      <c r="U73" s="88"/>
      <c r="V73" s="88"/>
      <c r="W73" s="88"/>
      <c r="X73" s="88"/>
      <c r="Y73" s="88"/>
      <c r="Z73" s="88"/>
      <c r="AA73" s="88"/>
      <c r="AB73" s="88"/>
      <c r="AC73" s="88"/>
      <c r="AD73" s="88"/>
      <c r="AE73" s="88"/>
      <c r="AF73" s="88"/>
      <c r="AG73" s="88"/>
      <c r="AH73" s="88"/>
      <c r="AI73" s="88"/>
      <c r="AJ73" s="88"/>
    </row>
    <row r="74" spans="1:36" ht="12.75" x14ac:dyDescent="0.2">
      <c r="A74" s="101"/>
      <c r="B74" s="88"/>
      <c r="C74" s="88"/>
      <c r="D74" s="88"/>
      <c r="E74" s="88"/>
      <c r="F74" s="88"/>
      <c r="G74" s="88"/>
      <c r="H74" s="88"/>
      <c r="I74" s="88"/>
      <c r="J74" s="88"/>
      <c r="K74" s="88"/>
      <c r="L74" s="88"/>
      <c r="M74" s="88"/>
      <c r="N74" s="88"/>
      <c r="O74" s="88"/>
      <c r="P74" s="88"/>
      <c r="Q74" s="88"/>
      <c r="R74" s="88"/>
      <c r="S74" s="88"/>
      <c r="T74" s="88"/>
      <c r="U74" s="88"/>
      <c r="V74" s="88"/>
      <c r="W74" s="88"/>
      <c r="X74" s="88"/>
      <c r="Y74" s="88"/>
      <c r="Z74" s="88"/>
      <c r="AA74" s="88"/>
      <c r="AB74" s="88"/>
      <c r="AC74" s="88"/>
      <c r="AD74" s="88"/>
      <c r="AE74" s="88"/>
      <c r="AF74" s="88"/>
    </row>
    <row r="75" spans="1:36" ht="12.75" x14ac:dyDescent="0.2">
      <c r="A75" s="101" t="s">
        <v>679</v>
      </c>
      <c r="B75" s="88" t="str">
        <f t="shared" ref="B75:Q75" si="19">CONCATENATE("(",B44,",",B45,")",",")</f>
        <v>(2020,0),</v>
      </c>
      <c r="C75" s="88" t="str">
        <f t="shared" si="19"/>
        <v>(2022,0),</v>
      </c>
      <c r="D75" s="88" t="str">
        <f t="shared" si="19"/>
        <v>(2029,0),</v>
      </c>
      <c r="E75" s="88" t="str">
        <f t="shared" si="19"/>
        <v>(2030,1),</v>
      </c>
      <c r="F75" s="88" t="str">
        <f t="shared" si="19"/>
        <v>(2038,1),</v>
      </c>
      <c r="G75" s="88" t="str">
        <f t="shared" si="19"/>
        <v>(2039,0),</v>
      </c>
      <c r="H75" s="88" t="str">
        <f t="shared" si="19"/>
        <v>(2040,0),</v>
      </c>
      <c r="I75" s="88" t="str">
        <f t="shared" si="19"/>
        <v>(2041,0),</v>
      </c>
      <c r="J75" s="88" t="str">
        <f t="shared" si="19"/>
        <v>(2042,0),</v>
      </c>
      <c r="K75" s="88" t="str">
        <f t="shared" si="19"/>
        <v>(2043,0),</v>
      </c>
      <c r="L75" s="88" t="str">
        <f t="shared" si="19"/>
        <v>(2044,0),</v>
      </c>
      <c r="M75" s="88" t="str">
        <f t="shared" si="19"/>
        <v>(2045,0),</v>
      </c>
      <c r="N75" s="88" t="str">
        <f t="shared" si="19"/>
        <v>(2046,0),</v>
      </c>
      <c r="O75" s="88" t="str">
        <f t="shared" si="19"/>
        <v>(2047,0),</v>
      </c>
      <c r="P75" s="88" t="str">
        <f t="shared" si="19"/>
        <v>(2048,0),</v>
      </c>
      <c r="Q75" s="88" t="str">
        <f t="shared" si="19"/>
        <v>(2049,0),</v>
      </c>
      <c r="R75" s="88" t="str">
        <f>CONCATENATE("(",R44,",",R45,"))",",")</f>
        <v>(2050,0)),</v>
      </c>
      <c r="S75" s="88"/>
      <c r="T75" s="88"/>
      <c r="U75" s="88"/>
      <c r="V75" s="88"/>
      <c r="W75" s="88"/>
      <c r="X75" s="88"/>
      <c r="Y75" s="88"/>
      <c r="Z75" s="88"/>
      <c r="AA75" s="88"/>
      <c r="AB75" s="88"/>
      <c r="AC75" s="88"/>
      <c r="AD75" s="88"/>
      <c r="AE75" s="88"/>
      <c r="AF75" s="88"/>
    </row>
    <row r="76" spans="1:36" ht="12.75" x14ac:dyDescent="0.2">
      <c r="A76" s="101"/>
      <c r="B76" s="88"/>
      <c r="C76" s="88"/>
      <c r="D76" s="88"/>
      <c r="E76" s="88"/>
      <c r="F76" s="88"/>
      <c r="G76" s="88"/>
      <c r="H76" s="88"/>
      <c r="I76" s="88"/>
      <c r="J76" s="88"/>
      <c r="K76" s="88"/>
      <c r="L76" s="88"/>
      <c r="M76" s="88"/>
      <c r="N76" s="88"/>
      <c r="O76" s="88"/>
      <c r="P76" s="88"/>
      <c r="Q76" s="88"/>
      <c r="R76" s="88"/>
      <c r="S76" s="88"/>
      <c r="T76" s="88"/>
      <c r="U76" s="88"/>
      <c r="V76" s="88"/>
      <c r="W76" s="88"/>
      <c r="X76" s="88"/>
      <c r="Y76" s="88"/>
      <c r="Z76" s="88"/>
      <c r="AA76" s="88"/>
      <c r="AB76" s="88"/>
      <c r="AC76" s="88"/>
      <c r="AD76" s="88"/>
      <c r="AE76" s="88"/>
      <c r="AF76" s="88"/>
    </row>
    <row r="77" spans="1:36" ht="12.75" x14ac:dyDescent="0.2">
      <c r="A77" s="101" t="s">
        <v>680</v>
      </c>
      <c r="B77" s="88" t="str">
        <f t="shared" ref="B77:R77" si="20">CONCATENATE("(",B46,",",B47,")",",")</f>
        <v>(2020,0),</v>
      </c>
      <c r="C77" s="88" t="str">
        <f t="shared" si="20"/>
        <v>(2022,0),</v>
      </c>
      <c r="D77" s="88" t="str">
        <f t="shared" si="20"/>
        <v>(2030,0),</v>
      </c>
      <c r="E77" s="88" t="str">
        <f t="shared" si="20"/>
        <v>(2031,1),</v>
      </c>
      <c r="F77" s="88" t="str">
        <f t="shared" si="20"/>
        <v>(2037,1),</v>
      </c>
      <c r="G77" s="88" t="str">
        <f t="shared" si="20"/>
        <v>(2038,0),</v>
      </c>
      <c r="H77" s="88" t="str">
        <f t="shared" si="20"/>
        <v>(2039,0),</v>
      </c>
      <c r="I77" s="88" t="str">
        <f t="shared" si="20"/>
        <v>(2040,0),</v>
      </c>
      <c r="J77" s="88" t="str">
        <f t="shared" si="20"/>
        <v>(2041,0),</v>
      </c>
      <c r="K77" s="88" t="str">
        <f t="shared" si="20"/>
        <v>(2042,0),</v>
      </c>
      <c r="L77" s="88" t="str">
        <f t="shared" si="20"/>
        <v>(2043,0),</v>
      </c>
      <c r="M77" s="88" t="str">
        <f t="shared" si="20"/>
        <v>(2044,0),</v>
      </c>
      <c r="N77" s="88" t="str">
        <f t="shared" si="20"/>
        <v>(2045,0),</v>
      </c>
      <c r="O77" s="88" t="str">
        <f t="shared" si="20"/>
        <v>(2046,0),</v>
      </c>
      <c r="P77" s="88" t="str">
        <f t="shared" si="20"/>
        <v>(2047,0),</v>
      </c>
      <c r="Q77" s="88" t="str">
        <f t="shared" si="20"/>
        <v>(2048,0),</v>
      </c>
      <c r="R77" s="88" t="str">
        <f t="shared" si="20"/>
        <v>(2049,0),</v>
      </c>
      <c r="S77" s="88" t="str">
        <f>CONCATENATE("(",S46,",",S47,"))",",")</f>
        <v>(2050,0)),</v>
      </c>
      <c r="T77" s="88"/>
      <c r="U77" s="88"/>
      <c r="V77" s="88"/>
      <c r="W77" s="88"/>
      <c r="X77" s="88"/>
      <c r="Y77" s="88"/>
      <c r="Z77" s="88"/>
      <c r="AA77" s="88"/>
      <c r="AB77" s="88"/>
      <c r="AC77" s="88"/>
      <c r="AD77" s="88"/>
      <c r="AE77" s="88"/>
      <c r="AF77" s="88"/>
    </row>
    <row r="78" spans="1:36" ht="12.75" x14ac:dyDescent="0.2">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8"/>
      <c r="AA78" s="88"/>
      <c r="AB78" s="88"/>
      <c r="AC78" s="88"/>
      <c r="AD78" s="88"/>
      <c r="AE78" s="88"/>
      <c r="AF78" s="88"/>
    </row>
    <row r="79" spans="1:36" ht="12.75" x14ac:dyDescent="0.2">
      <c r="A79" s="100" t="s">
        <v>691</v>
      </c>
      <c r="B79" s="94"/>
      <c r="C79" s="94"/>
      <c r="D79" s="94"/>
      <c r="E79" s="94"/>
      <c r="F79" s="94"/>
      <c r="G79" s="94"/>
      <c r="H79" s="94"/>
      <c r="I79" s="94"/>
      <c r="J79" s="94"/>
      <c r="K79" s="94"/>
      <c r="L79" s="94"/>
      <c r="M79" s="94"/>
      <c r="N79" s="94"/>
      <c r="O79" s="94"/>
      <c r="P79" s="94"/>
      <c r="Q79" s="94"/>
      <c r="R79" s="94"/>
      <c r="S79" s="94"/>
      <c r="T79" s="88"/>
      <c r="U79" s="88"/>
      <c r="V79" s="88"/>
      <c r="W79" s="88"/>
      <c r="X79" s="88"/>
      <c r="Y79" s="88"/>
      <c r="Z79" s="88"/>
      <c r="AA79" s="88"/>
      <c r="AB79" s="88"/>
      <c r="AC79" s="88"/>
      <c r="AD79" s="88"/>
      <c r="AE79" s="88"/>
      <c r="AF79" s="88"/>
      <c r="AG79" s="88"/>
      <c r="AH79" s="88"/>
      <c r="AI79" s="88"/>
      <c r="AJ79" s="88"/>
    </row>
    <row r="80" spans="1:36" ht="12.75" x14ac:dyDescent="0.2">
      <c r="A80" s="94" t="s">
        <v>681</v>
      </c>
      <c r="B80" s="88" t="e">
        <f t="shared" ref="B80:B95" si="21">B50&amp;C50&amp;D50&amp;E50&amp;F50&amp;G50&amp;H50&amp;I50&amp;J50&amp;K50&amp;L50&amp;M50&amp;N50&amp;O50&amp;P50&amp;Q50&amp;R50&amp;S50&amp;T50&amp;U50&amp;V50&amp;W50&amp;X50&amp;Y50&amp;Z50&amp;AA50&amp;AB50&amp;AC50&amp;AD50&amp;AE50</f>
        <v>#REF!</v>
      </c>
      <c r="C80" s="88"/>
      <c r="D80" s="88"/>
      <c r="E80" s="88"/>
      <c r="F80" s="88"/>
      <c r="G80" s="88"/>
      <c r="H80" s="88"/>
      <c r="I80" s="88"/>
      <c r="J80" s="88"/>
      <c r="K80" s="88"/>
      <c r="L80" s="88"/>
      <c r="M80" s="88"/>
      <c r="N80" s="88"/>
      <c r="O80" s="88"/>
      <c r="P80" s="88"/>
      <c r="Q80" s="88"/>
      <c r="R80" s="88"/>
      <c r="S80" s="88"/>
      <c r="T80" s="88"/>
      <c r="U80" s="88"/>
      <c r="V80" s="88"/>
      <c r="W80" s="88"/>
      <c r="X80" s="88"/>
      <c r="Y80" s="88"/>
      <c r="Z80" s="88"/>
      <c r="AA80" s="88"/>
      <c r="AB80" s="88"/>
      <c r="AC80" s="88"/>
      <c r="AD80" s="88"/>
      <c r="AE80" s="88"/>
      <c r="AF80" s="88"/>
      <c r="AG80" s="88"/>
      <c r="AH80" s="88"/>
      <c r="AI80" s="88"/>
      <c r="AJ80" s="88"/>
    </row>
    <row r="81" spans="1:36" ht="12.75" x14ac:dyDescent="0.2">
      <c r="A81" s="94"/>
      <c r="B81" s="88" t="str">
        <f t="shared" si="21"/>
        <v/>
      </c>
      <c r="C81" s="94"/>
      <c r="D81" s="94"/>
      <c r="E81" s="94"/>
      <c r="F81" s="94"/>
      <c r="G81" s="94"/>
      <c r="H81" s="94"/>
      <c r="I81" s="94"/>
      <c r="J81" s="94"/>
      <c r="K81" s="94"/>
      <c r="L81" s="94"/>
      <c r="M81" s="94"/>
      <c r="N81" s="94"/>
      <c r="O81" s="94"/>
      <c r="P81" s="94"/>
      <c r="Q81" s="94"/>
      <c r="R81" s="94"/>
      <c r="S81" s="94"/>
      <c r="T81" s="88"/>
      <c r="U81" s="88"/>
      <c r="V81" s="88"/>
      <c r="W81" s="88"/>
      <c r="X81" s="88"/>
      <c r="Y81" s="88"/>
      <c r="Z81" s="88"/>
      <c r="AA81" s="88"/>
      <c r="AB81" s="88"/>
      <c r="AC81" s="88"/>
      <c r="AD81" s="88"/>
      <c r="AE81" s="88"/>
      <c r="AF81" s="88"/>
      <c r="AG81" s="88"/>
      <c r="AH81" s="88"/>
      <c r="AI81" s="88"/>
      <c r="AJ81" s="88"/>
    </row>
    <row r="82" spans="1:36" ht="12.75" x14ac:dyDescent="0.2">
      <c r="A82" s="88" t="s">
        <v>682</v>
      </c>
      <c r="B82" s="88" t="str">
        <f t="shared" si="21"/>
        <v/>
      </c>
      <c r="C82" s="88"/>
      <c r="D82" s="88"/>
      <c r="E82" s="88"/>
      <c r="F82" s="88"/>
      <c r="G82" s="88"/>
      <c r="H82" s="88"/>
      <c r="I82" s="88"/>
      <c r="J82" s="88"/>
      <c r="K82" s="88"/>
      <c r="L82" s="88"/>
      <c r="M82" s="88"/>
      <c r="N82" s="88"/>
      <c r="O82" s="88"/>
      <c r="P82" s="88"/>
      <c r="Q82" s="88"/>
      <c r="R82" s="88"/>
      <c r="S82" s="88"/>
      <c r="T82" s="88"/>
      <c r="U82" s="88"/>
      <c r="V82" s="88"/>
      <c r="W82" s="88"/>
      <c r="X82" s="88"/>
      <c r="Y82" s="88"/>
      <c r="Z82" s="88"/>
      <c r="AA82" s="88"/>
      <c r="AB82" s="88"/>
      <c r="AC82" s="88"/>
      <c r="AD82" s="88"/>
      <c r="AE82" s="88"/>
      <c r="AF82" s="88"/>
      <c r="AG82" s="88"/>
      <c r="AH82" s="88"/>
      <c r="AI82" s="88"/>
      <c r="AJ82" s="88"/>
    </row>
    <row r="83" spans="1:36" ht="12.75" x14ac:dyDescent="0.2">
      <c r="A83" s="101" t="s">
        <v>678</v>
      </c>
      <c r="B83" s="88" t="str">
        <f t="shared" si="21"/>
        <v>(2020,0),(2022,0),(2023,0),(2024,0),(2025,0),(2026,0),(2027,0),(2028,1),(2029,0.999835705660433),(2030,0.99970128301897),(2031,0.99970128301897),(2032,0.99970128301897),(2033,0.99970128301897),(2034,0.99970128301897),(2035,0.99970128301897),(2036,0.99970128301897),(2037,0.749775962264227),(2038,0.499850641509485),(2039,0),(2040,0),(2041,0),(2042,0),(2043,0),(2044,0),(2045,0),(2046,0),(2047,0),(2048,0),(2049,0),(2050,0)),</v>
      </c>
      <c r="C83" s="88"/>
      <c r="D83" s="88"/>
      <c r="E83" s="88"/>
      <c r="F83" s="88"/>
      <c r="G83" s="88"/>
      <c r="H83" s="88"/>
      <c r="I83" s="88"/>
      <c r="J83" s="88"/>
      <c r="K83" s="88"/>
      <c r="L83" s="88"/>
      <c r="M83" s="88"/>
      <c r="N83" s="88"/>
      <c r="O83" s="88"/>
      <c r="P83" s="88"/>
      <c r="Q83" s="88"/>
      <c r="R83" s="88"/>
      <c r="S83" s="88"/>
      <c r="T83" s="88"/>
      <c r="U83" s="88"/>
      <c r="V83" s="88"/>
      <c r="W83" s="88"/>
      <c r="X83" s="88"/>
      <c r="Y83" s="88"/>
      <c r="Z83" s="88"/>
      <c r="AA83" s="88"/>
      <c r="AB83" s="88"/>
      <c r="AC83" s="88"/>
      <c r="AD83" s="88"/>
      <c r="AE83" s="88"/>
      <c r="AF83" s="88"/>
      <c r="AG83" s="88"/>
      <c r="AH83" s="88"/>
      <c r="AI83" s="88"/>
      <c r="AJ83" s="88"/>
    </row>
    <row r="84" spans="1:36" ht="12.75" x14ac:dyDescent="0.2">
      <c r="A84" s="101" t="s">
        <v>679</v>
      </c>
      <c r="B84" s="88" t="str">
        <f t="shared" si="21"/>
        <v>(2020,0),(2022,0),(2023,0),(2024,0),(2025,0),(2026,0),(2027,0),(2028,0),(2029,0),(2030,1),(2031,1),(2032,1),(2033,1),(2034,1),(2035,1),(2036,1),(2037,0.75),(2038,0.5),(2039,0),(2040,0),(2041,0),(2042,0),(2043,0),(2044,0),(2045,0),(2046,0),(2047,0),(2048,0),(2049,0),(2050,0)),</v>
      </c>
      <c r="C84" s="88"/>
      <c r="D84" s="88"/>
      <c r="E84" s="88"/>
      <c r="F84" s="88"/>
      <c r="G84" s="88"/>
      <c r="H84" s="88"/>
      <c r="I84" s="88"/>
      <c r="J84" s="88"/>
      <c r="K84" s="88"/>
      <c r="L84" s="88"/>
      <c r="M84" s="88"/>
      <c r="N84" s="88"/>
      <c r="O84" s="88"/>
      <c r="P84" s="88"/>
      <c r="Q84" s="88"/>
      <c r="R84" s="88"/>
      <c r="S84" s="88"/>
      <c r="T84" s="88"/>
      <c r="U84" s="88"/>
      <c r="V84" s="88"/>
      <c r="W84" s="88"/>
      <c r="X84" s="88"/>
      <c r="Y84" s="88"/>
      <c r="Z84" s="88"/>
      <c r="AA84" s="88"/>
      <c r="AB84" s="88"/>
      <c r="AC84" s="88"/>
      <c r="AD84" s="88"/>
      <c r="AE84" s="88"/>
      <c r="AF84" s="88"/>
      <c r="AG84" s="88"/>
      <c r="AH84" s="88"/>
      <c r="AI84" s="88"/>
      <c r="AJ84" s="88"/>
    </row>
    <row r="85" spans="1:36" ht="12.75" x14ac:dyDescent="0.2">
      <c r="A85" s="101" t="s">
        <v>680</v>
      </c>
      <c r="B85" s="88" t="str">
        <f t="shared" si="21"/>
        <v>(2020,0),(2022,0),(2023,0),(2024,0),(2025,0),(2026,0),(2027,0),(2028,0),(2029,0),(2030,0),(2031,1),(2032,1),(2033,1),(2034,1),(2035,1),(2036,1),(2037,1),(2038,0.75),(2039,0.5),(2040,0),(2041,0),(2042,0),(2043,0),(2044,0),(2045,0),(2046,0),(2047,0),(2048,0),(2049,0),(2050,0)),</v>
      </c>
      <c r="C85" s="88"/>
      <c r="D85" s="88"/>
      <c r="E85" s="88"/>
      <c r="F85" s="88"/>
      <c r="G85" s="88"/>
      <c r="H85" s="88"/>
      <c r="I85" s="88"/>
      <c r="J85" s="88"/>
      <c r="K85" s="88"/>
      <c r="L85" s="88"/>
      <c r="M85" s="88"/>
      <c r="N85" s="88"/>
      <c r="O85" s="88"/>
      <c r="P85" s="88"/>
      <c r="Q85" s="88"/>
      <c r="R85" s="88"/>
      <c r="S85" s="88"/>
      <c r="T85" s="88"/>
      <c r="U85" s="88"/>
      <c r="V85" s="88"/>
      <c r="W85" s="88"/>
      <c r="X85" s="88"/>
      <c r="Y85" s="88"/>
      <c r="Z85" s="88"/>
      <c r="AA85" s="88"/>
      <c r="AB85" s="88"/>
      <c r="AC85" s="88"/>
      <c r="AD85" s="88"/>
      <c r="AE85" s="88"/>
      <c r="AF85" s="88"/>
      <c r="AG85" s="88"/>
      <c r="AH85" s="88"/>
      <c r="AI85" s="88"/>
      <c r="AJ85" s="88"/>
    </row>
    <row r="86" spans="1:36" ht="12.75" x14ac:dyDescent="0.2">
      <c r="A86" s="88" t="s">
        <v>683</v>
      </c>
      <c r="B86" s="88" t="str">
        <f t="shared" si="21"/>
        <v>(2020,0),(2022,0),(2023,0.925),(2024,0.925),(2025,0.925),(2026,1),(2027,1),(2028,1),(2029,1),(2030,1),(2031,1),(2032,1),(2033,1),(2034,1),(2035,1),(2036,1),(2037,0.75),(2038,0.5),(2039,0),(2040,0),(2041,0),(2042,0),(2043,0),(2044,0),(2045,0),(2046,0),(2047,0),(2048,0),(2049,0),(2050,0)),</v>
      </c>
      <c r="C86" s="88"/>
      <c r="D86" s="88"/>
      <c r="E86" s="88"/>
      <c r="F86" s="88"/>
      <c r="G86" s="88"/>
      <c r="H86" s="88"/>
      <c r="I86" s="88"/>
      <c r="J86" s="88"/>
      <c r="K86" s="88"/>
      <c r="L86" s="88"/>
      <c r="M86" s="88"/>
      <c r="N86" s="88"/>
      <c r="O86" s="88"/>
      <c r="P86" s="88"/>
      <c r="Q86" s="88"/>
      <c r="R86" s="88"/>
      <c r="S86" s="88"/>
      <c r="T86" s="88"/>
      <c r="U86" s="88"/>
      <c r="V86" s="88"/>
      <c r="W86" s="88"/>
      <c r="X86" s="88"/>
      <c r="Y86" s="88"/>
      <c r="Z86" s="88"/>
      <c r="AA86" s="88"/>
      <c r="AB86" s="88"/>
      <c r="AC86" s="88"/>
      <c r="AD86" s="88"/>
      <c r="AE86" s="88"/>
      <c r="AF86" s="88"/>
      <c r="AG86" s="88"/>
      <c r="AH86" s="88"/>
      <c r="AI86" s="88"/>
      <c r="AJ86" s="88"/>
    </row>
    <row r="87" spans="1:36" ht="12.75" x14ac:dyDescent="0.2">
      <c r="A87" s="94"/>
      <c r="B87" s="88" t="str">
        <f t="shared" si="21"/>
        <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88"/>
      <c r="AG87" s="88"/>
      <c r="AH87" s="88"/>
      <c r="AI87" s="88"/>
      <c r="AJ87" s="88"/>
    </row>
    <row r="88" spans="1:36" ht="12.75" x14ac:dyDescent="0.2">
      <c r="A88" s="88" t="s">
        <v>684</v>
      </c>
      <c r="B88" s="88" t="str">
        <f t="shared" si="21"/>
        <v>(2020,0),(2022,0),(2023,0.925),(2024,0.925),(2025,0.925),(2026,1),(2027,1),(2028,1),(2029,1),(2030,1),(2031,1),(2032,1),(2033,1),(2034,1),(2035,1),(2036,1),(2037,0.75),(2038,0.5),(2039,0),(2040,0),(2041,0),(2042,0),(2043,0),(2044,0),(2045,0),(2046,0),(2047,0),(2048,0),(2049,0),(2050,0)),</v>
      </c>
      <c r="C88" s="88"/>
      <c r="D88" s="88"/>
      <c r="E88" s="88"/>
      <c r="F88" s="88"/>
      <c r="G88" s="88"/>
      <c r="H88" s="88"/>
      <c r="I88" s="88"/>
      <c r="J88" s="88"/>
      <c r="K88" s="88"/>
      <c r="L88" s="88"/>
      <c r="M88" s="88"/>
      <c r="N88" s="88"/>
      <c r="O88" s="88"/>
      <c r="P88" s="88"/>
      <c r="Q88" s="88"/>
      <c r="R88" s="88"/>
      <c r="S88" s="88"/>
      <c r="T88" s="88"/>
      <c r="U88" s="88"/>
      <c r="V88" s="88"/>
      <c r="W88" s="88"/>
      <c r="X88" s="88"/>
      <c r="Y88" s="88"/>
      <c r="Z88" s="88"/>
      <c r="AA88" s="88"/>
      <c r="AB88" s="88"/>
      <c r="AC88" s="88"/>
      <c r="AD88" s="88"/>
      <c r="AE88" s="88"/>
      <c r="AF88" s="88"/>
      <c r="AG88" s="88"/>
      <c r="AH88" s="88"/>
      <c r="AI88" s="88"/>
      <c r="AJ88" s="88"/>
    </row>
    <row r="89" spans="1:36" ht="12.75" x14ac:dyDescent="0.2">
      <c r="A89" s="88"/>
      <c r="B89" s="88" t="str">
        <f t="shared" si="21"/>
        <v/>
      </c>
      <c r="C89" s="94"/>
      <c r="D89" s="94"/>
      <c r="E89" s="94"/>
      <c r="F89" s="94"/>
      <c r="G89" s="94"/>
      <c r="H89" s="94"/>
      <c r="I89" s="94"/>
      <c r="J89" s="94"/>
      <c r="K89" s="94"/>
      <c r="L89" s="94"/>
      <c r="M89" s="94"/>
      <c r="N89" s="94"/>
      <c r="O89" s="94"/>
      <c r="P89" s="94"/>
      <c r="Q89" s="94"/>
      <c r="R89" s="94"/>
      <c r="S89" s="94"/>
      <c r="T89" s="94"/>
      <c r="U89" s="94"/>
      <c r="V89" s="94"/>
      <c r="W89" s="94"/>
      <c r="X89" s="94"/>
      <c r="Y89" s="94"/>
      <c r="Z89" s="94"/>
      <c r="AA89" s="94"/>
      <c r="AB89" s="94"/>
      <c r="AC89" s="94"/>
      <c r="AD89" s="94"/>
      <c r="AE89" s="94"/>
      <c r="AF89" s="88"/>
      <c r="AG89" s="88"/>
      <c r="AH89" s="88"/>
      <c r="AI89" s="88"/>
      <c r="AJ89" s="88"/>
    </row>
    <row r="90" spans="1:36" ht="12.75" x14ac:dyDescent="0.2">
      <c r="A90" s="88" t="s">
        <v>685</v>
      </c>
      <c r="B90" s="88" t="str">
        <f t="shared" si="21"/>
        <v>(2020,0),(2022,0),(2023,0.925),(2024,0.925),(2025,0.925),(2026,1),(2027,1),(2028,1),(2029,1),(2030,1),(2031,1),(2032,1),(2033,1),(2034,1),(2035,1),(2036,1),(2037,0.75),(2038,0.5),(2039,0),(2040,0),(2041,0),(2042,0),(2043,0),(2044,0),(2045,0),(2046,0),(2047,0),(2048,0),(2049,0),(2050,0)),</v>
      </c>
      <c r="C90" s="88"/>
      <c r="D90" s="88"/>
      <c r="E90" s="88"/>
      <c r="F90" s="88"/>
      <c r="G90" s="88"/>
      <c r="H90" s="88"/>
      <c r="I90" s="88"/>
      <c r="J90" s="88"/>
      <c r="K90" s="88"/>
      <c r="L90" s="88"/>
      <c r="M90" s="88"/>
      <c r="N90" s="88"/>
      <c r="O90" s="88"/>
      <c r="P90" s="88"/>
      <c r="Q90" s="88"/>
      <c r="R90" s="88"/>
      <c r="S90" s="88"/>
      <c r="T90" s="88"/>
      <c r="U90" s="88"/>
      <c r="V90" s="88"/>
      <c r="W90" s="88"/>
      <c r="X90" s="88"/>
      <c r="Y90" s="88"/>
      <c r="Z90" s="88"/>
      <c r="AA90" s="88"/>
      <c r="AB90" s="88"/>
      <c r="AC90" s="88"/>
      <c r="AD90" s="88"/>
      <c r="AE90" s="88"/>
      <c r="AF90" s="88"/>
      <c r="AG90" s="88"/>
      <c r="AH90" s="88"/>
      <c r="AI90" s="88"/>
      <c r="AJ90" s="88"/>
    </row>
    <row r="91" spans="1:36" ht="12.75" x14ac:dyDescent="0.2">
      <c r="A91" s="94"/>
      <c r="B91" s="88" t="str">
        <f t="shared" si="21"/>
        <v/>
      </c>
      <c r="C91" s="94"/>
      <c r="D91" s="94"/>
      <c r="E91" s="94"/>
      <c r="F91" s="94"/>
      <c r="G91" s="94"/>
      <c r="H91" s="94"/>
      <c r="I91" s="94"/>
      <c r="J91" s="94"/>
      <c r="K91" s="94"/>
      <c r="L91" s="94"/>
      <c r="M91" s="94"/>
      <c r="N91" s="94"/>
      <c r="O91" s="94"/>
      <c r="P91" s="94"/>
      <c r="Q91" s="94"/>
      <c r="R91" s="94"/>
      <c r="S91" s="94"/>
      <c r="T91" s="94"/>
      <c r="U91" s="94"/>
      <c r="V91" s="94"/>
      <c r="W91" s="94"/>
      <c r="X91" s="94"/>
      <c r="Y91" s="94"/>
      <c r="Z91" s="94"/>
      <c r="AA91" s="94"/>
      <c r="AB91" s="94"/>
      <c r="AC91" s="94"/>
      <c r="AD91" s="94"/>
      <c r="AE91" s="94"/>
      <c r="AF91" s="88"/>
      <c r="AG91" s="88"/>
      <c r="AH91" s="88"/>
      <c r="AI91" s="88"/>
      <c r="AJ91" s="88"/>
    </row>
    <row r="92" spans="1:36" ht="12.75" x14ac:dyDescent="0.2">
      <c r="A92" s="88" t="s">
        <v>686</v>
      </c>
      <c r="B92" s="88" t="str">
        <f t="shared" si="21"/>
        <v/>
      </c>
      <c r="C92" s="88"/>
      <c r="D92" s="88"/>
      <c r="E92" s="88"/>
      <c r="F92" s="88"/>
      <c r="G92" s="88"/>
      <c r="H92" s="88"/>
      <c r="I92" s="88"/>
      <c r="J92" s="88"/>
      <c r="K92" s="88"/>
      <c r="L92" s="88"/>
      <c r="M92" s="88"/>
      <c r="N92" s="88"/>
      <c r="O92" s="88"/>
      <c r="P92" s="88"/>
      <c r="Q92" s="88"/>
      <c r="R92" s="88"/>
      <c r="S92" s="88"/>
      <c r="T92" s="88"/>
      <c r="U92" s="88"/>
      <c r="V92" s="88"/>
      <c r="W92" s="88"/>
      <c r="X92" s="88"/>
      <c r="Y92" s="88"/>
      <c r="Z92" s="88"/>
      <c r="AA92" s="88"/>
      <c r="AB92" s="88"/>
      <c r="AC92" s="88"/>
      <c r="AD92" s="88"/>
      <c r="AE92" s="88"/>
      <c r="AF92" s="88"/>
      <c r="AG92" s="88"/>
      <c r="AH92" s="88"/>
      <c r="AI92" s="88"/>
      <c r="AJ92" s="88"/>
    </row>
    <row r="93" spans="1:36" ht="12.75" x14ac:dyDescent="0.2">
      <c r="A93" s="101" t="s">
        <v>678</v>
      </c>
      <c r="B93" s="88" t="e">
        <f t="shared" si="21"/>
        <v>#REF!</v>
      </c>
      <c r="C93" s="88"/>
      <c r="D93" s="88"/>
      <c r="E93" s="88"/>
      <c r="F93" s="88"/>
      <c r="G93" s="88"/>
      <c r="H93" s="88"/>
      <c r="I93" s="88"/>
      <c r="J93" s="88"/>
      <c r="K93" s="88"/>
      <c r="L93" s="88"/>
      <c r="M93" s="88"/>
      <c r="N93" s="88"/>
      <c r="O93" s="88"/>
      <c r="P93" s="88"/>
      <c r="Q93" s="88"/>
      <c r="R93" s="88"/>
      <c r="S93" s="88"/>
      <c r="T93" s="88"/>
      <c r="U93" s="88"/>
      <c r="V93" s="88"/>
      <c r="W93" s="88"/>
      <c r="X93" s="88"/>
      <c r="Y93" s="88"/>
      <c r="Z93" s="88"/>
      <c r="AA93" s="88"/>
      <c r="AB93" s="88"/>
      <c r="AC93" s="88"/>
      <c r="AD93" s="88"/>
      <c r="AE93" s="88"/>
      <c r="AF93" s="88"/>
      <c r="AG93" s="88"/>
      <c r="AH93" s="88"/>
      <c r="AI93" s="88"/>
      <c r="AJ93" s="88"/>
    </row>
    <row r="94" spans="1:36" ht="12.75" x14ac:dyDescent="0.2">
      <c r="A94" s="101" t="s">
        <v>679</v>
      </c>
      <c r="B94" s="88" t="e">
        <f t="shared" si="21"/>
        <v>#REF!</v>
      </c>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c r="AH94" s="88"/>
      <c r="AI94" s="88"/>
      <c r="AJ94" s="88"/>
    </row>
    <row r="95" spans="1:36" ht="12.75" x14ac:dyDescent="0.2">
      <c r="A95" s="101" t="s">
        <v>680</v>
      </c>
      <c r="B95" s="88" t="e">
        <f t="shared" si="21"/>
        <v>#REF!</v>
      </c>
      <c r="C95" s="88"/>
      <c r="D95" s="88"/>
      <c r="E95" s="88"/>
      <c r="F95" s="88"/>
      <c r="G95" s="88"/>
      <c r="H95" s="88"/>
      <c r="I95" s="88"/>
      <c r="J95" s="88"/>
      <c r="K95" s="88"/>
      <c r="L95" s="88"/>
      <c r="M95" s="88"/>
      <c r="N95" s="88"/>
      <c r="O95" s="88"/>
      <c r="P95" s="88"/>
      <c r="Q95" s="88"/>
      <c r="R95" s="88"/>
      <c r="S95" s="88"/>
      <c r="T95" s="88"/>
      <c r="U95" s="88"/>
      <c r="V95" s="88"/>
      <c r="W95" s="88"/>
      <c r="X95" s="88"/>
      <c r="Y95" s="88"/>
      <c r="Z95" s="88"/>
      <c r="AA95" s="88"/>
      <c r="AB95" s="88"/>
      <c r="AC95" s="88"/>
      <c r="AD95" s="88"/>
      <c r="AE95" s="88"/>
      <c r="AF95" s="88"/>
      <c r="AG95" s="88"/>
      <c r="AH95" s="88"/>
      <c r="AI95" s="88"/>
      <c r="AJ95" s="88"/>
    </row>
    <row r="96" spans="1:36" ht="12.75" x14ac:dyDescent="0.2">
      <c r="A96" s="88" t="s">
        <v>687</v>
      </c>
      <c r="B96" s="88" t="e">
        <f>B66&amp;C66&amp;D66&amp;E66&amp;F66&amp;G66&amp;H66&amp;I66&amp;J66&amp;K66&amp;L66&amp;M66&amp;N66&amp;O66&amp;P66&amp;Q66&amp;R66&amp;S66&amp;T66&amp;U66&amp;V66&amp;W66&amp;X66&amp;Y66&amp;Z66&amp;AA66&amp;AB66&amp;AC66&amp;AD66&amp;AE66&amp;AF66</f>
        <v>#REF!</v>
      </c>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row>
    <row r="97" spans="1:36" ht="12.75" x14ac:dyDescent="0.2">
      <c r="A97" s="94"/>
      <c r="B97" s="88" t="str">
        <f>B67&amp;C67&amp;D67&amp;E67&amp;F67&amp;G67&amp;H67&amp;I67&amp;J67&amp;K67&amp;L67&amp;M67&amp;N67&amp;O67&amp;P67&amp;Q67&amp;R67&amp;S67&amp;T67&amp;U67&amp;V67&amp;W67&amp;X67&amp;Y67&amp;Z67&amp;AA67&amp;AB67&amp;AC67&amp;AD67&amp;AE67</f>
        <v/>
      </c>
      <c r="AF97" s="88"/>
      <c r="AG97" s="88"/>
      <c r="AH97" s="88"/>
      <c r="AI97" s="88"/>
      <c r="AJ97" s="88"/>
    </row>
    <row r="98" spans="1:36" ht="12.75" x14ac:dyDescent="0.2">
      <c r="A98" s="88" t="s">
        <v>688</v>
      </c>
      <c r="B98" s="88" t="e">
        <f>B68&amp;C68&amp;D68&amp;E68&amp;F68&amp;G68&amp;H68&amp;I68&amp;J68&amp;K68&amp;L68&amp;M68&amp;N68&amp;O68&amp;P68&amp;Q68&amp;R68&amp;S68&amp;T68&amp;U68&amp;V68&amp;W68&amp;X68&amp;Y68&amp;Z68&amp;AA68&amp;AB68&amp;AC68&amp;AD68&amp;AE68&amp;AF68</f>
        <v>#REF!</v>
      </c>
      <c r="C98" s="88"/>
      <c r="D98" s="88"/>
      <c r="E98" s="88"/>
      <c r="F98" s="88"/>
      <c r="G98" s="88"/>
      <c r="H98" s="88"/>
      <c r="I98" s="88"/>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row>
    <row r="99" spans="1:36" ht="12.75" x14ac:dyDescent="0.2">
      <c r="A99" s="94"/>
      <c r="B99" s="88" t="str">
        <f>B69&amp;C69&amp;D69&amp;E69&amp;F69&amp;G69&amp;H69&amp;I69&amp;J69&amp;K69&amp;L69&amp;M69&amp;N69&amp;O69&amp;P69&amp;Q69&amp;R69&amp;S69&amp;T69&amp;U69&amp;V69&amp;W69&amp;X69&amp;Y69&amp;Z69&amp;AA69&amp;AB69&amp;AC69&amp;AD69&amp;AE69</f>
        <v/>
      </c>
      <c r="AF99" s="88"/>
      <c r="AG99" s="88"/>
      <c r="AH99" s="88"/>
      <c r="AI99" s="88"/>
      <c r="AJ99" s="88"/>
    </row>
    <row r="100" spans="1:36" ht="12.75" x14ac:dyDescent="0.2">
      <c r="A100" s="94" t="s">
        <v>689</v>
      </c>
      <c r="B100" s="88" t="e">
        <f>B70&amp;C70&amp;D70&amp;E70&amp;F70&amp;G70&amp;H70&amp;I70&amp;J70&amp;K70&amp;L70&amp;M70&amp;N70&amp;O70&amp;P70&amp;Q70&amp;R70&amp;S70&amp;T70&amp;U70&amp;V70&amp;W70&amp;X70&amp;Y70&amp;Z70&amp;AA70&amp;AB70&amp;AC70&amp;AD70&amp;AE70&amp;AF70</f>
        <v>#REF!</v>
      </c>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row>
    <row r="101" spans="1:36" ht="12.75" x14ac:dyDescent="0.2">
      <c r="A101" s="94"/>
      <c r="B101" s="88" t="str">
        <f t="shared" ref="B101:B107" si="22">B71&amp;C71&amp;D71&amp;E71&amp;F71&amp;G71&amp;H71&amp;I71&amp;J71&amp;K71&amp;L71&amp;M71&amp;N71&amp;O71&amp;P71&amp;Q71&amp;R71&amp;S71&amp;T71&amp;U71&amp;V71&amp;W71&amp;X71&amp;Y71&amp;Z71&amp;AA71&amp;AB71&amp;AC71&amp;AD71&amp;AE71</f>
        <v/>
      </c>
      <c r="C101" s="94"/>
      <c r="D101" s="94"/>
      <c r="E101" s="94"/>
      <c r="F101" s="94"/>
      <c r="G101" s="94"/>
      <c r="H101" s="94"/>
      <c r="I101" s="94"/>
      <c r="J101" s="94"/>
      <c r="K101" s="94"/>
      <c r="L101" s="94"/>
      <c r="M101" s="94"/>
      <c r="N101" s="94"/>
      <c r="O101" s="94"/>
      <c r="P101" s="94"/>
      <c r="Q101" s="94"/>
      <c r="R101" s="94"/>
      <c r="S101" s="94"/>
      <c r="T101" s="94"/>
      <c r="U101" s="88"/>
      <c r="V101" s="88"/>
      <c r="W101" s="88"/>
      <c r="X101" s="88"/>
      <c r="Y101" s="88"/>
      <c r="Z101" s="88"/>
      <c r="AA101" s="88"/>
      <c r="AB101" s="88"/>
      <c r="AC101" s="88"/>
      <c r="AD101" s="88"/>
      <c r="AE101" s="88"/>
      <c r="AF101" s="88"/>
      <c r="AG101" s="88"/>
      <c r="AH101" s="88"/>
      <c r="AI101" s="88"/>
      <c r="AJ101" s="88"/>
    </row>
    <row r="102" spans="1:36" ht="12.75" x14ac:dyDescent="0.2">
      <c r="A102" s="88" t="s">
        <v>692</v>
      </c>
      <c r="B102" s="88" t="str">
        <f t="shared" si="22"/>
        <v/>
      </c>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row>
    <row r="103" spans="1:36" ht="12.75" x14ac:dyDescent="0.2">
      <c r="A103" s="101" t="s">
        <v>678</v>
      </c>
      <c r="B103" s="88" t="str">
        <f t="shared" si="22"/>
        <v>(2020,0),(2022,0),(2027,0),(2028,1),(2039,1),(2040,0),(2041,0),(2042,0),(2043,0),(2044,0),(2045,0),(2046,0),(2047,0),(2048,0),(2049,0),(2050,0)),</v>
      </c>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row>
    <row r="104" spans="1:36" ht="12.75" x14ac:dyDescent="0.2">
      <c r="A104" s="101"/>
      <c r="B104" s="88" t="str">
        <f t="shared" si="22"/>
        <v/>
      </c>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row>
    <row r="105" spans="1:36" ht="12.75" x14ac:dyDescent="0.2">
      <c r="A105" s="101" t="s">
        <v>679</v>
      </c>
      <c r="B105" s="88" t="str">
        <f t="shared" si="22"/>
        <v>(2020,0),(2022,0),(2029,0),(2030,1),(2038,1),(2039,0),(2040,0),(2041,0),(2042,0),(2043,0),(2044,0),(2045,0),(2046,0),(2047,0),(2048,0),(2049,0),(2050,0)),</v>
      </c>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row>
    <row r="106" spans="1:36" ht="12.75" x14ac:dyDescent="0.2">
      <c r="A106" s="101"/>
      <c r="B106" s="88" t="str">
        <f t="shared" si="22"/>
        <v/>
      </c>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row>
    <row r="107" spans="1:36" ht="12.75" x14ac:dyDescent="0.2">
      <c r="A107" s="101" t="s">
        <v>680</v>
      </c>
      <c r="B107" s="88" t="str">
        <f t="shared" si="22"/>
        <v>(2020,0),(2022,0),(2030,0),(2031,1),(2037,1),(2038,0),(2039,0),(2040,0),(2041,0),(2042,0),(2043,0),(2044,0),(2045,0),(2046,0),(2047,0),(2048,0),(2049,0),(2050,0)),</v>
      </c>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row>
    <row r="108" spans="1:36" ht="12.75" x14ac:dyDescent="0.2">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row>
    <row r="109" spans="1:36" ht="12.75" x14ac:dyDescent="0.2">
      <c r="A109" s="87" t="s">
        <v>693</v>
      </c>
      <c r="B109" s="91"/>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c r="AA109" s="91"/>
      <c r="AB109" s="91"/>
      <c r="AC109" s="91"/>
      <c r="AD109" s="91"/>
      <c r="AE109" s="91"/>
      <c r="AF109" s="91"/>
      <c r="AG109" s="91"/>
      <c r="AH109" s="91"/>
      <c r="AI109" s="91"/>
      <c r="AJ109" s="91"/>
    </row>
    <row r="110" spans="1:36" ht="12.75" x14ac:dyDescent="0.2">
      <c r="A110" s="103" t="s">
        <v>824</v>
      </c>
      <c r="B110" s="103"/>
      <c r="C110" s="103"/>
      <c r="D110" s="103"/>
      <c r="E110" s="103"/>
      <c r="F110" s="103"/>
      <c r="G110" s="103"/>
      <c r="H110" s="103"/>
      <c r="I110" s="103"/>
      <c r="J110" s="103"/>
      <c r="K110" s="103"/>
      <c r="L110" s="103"/>
      <c r="M110" s="103"/>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row>
    <row r="111" spans="1:36" ht="12.75" x14ac:dyDescent="0.2">
      <c r="A111" s="96" t="s">
        <v>694</v>
      </c>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row>
    <row r="112" spans="1:36" ht="12.75" x14ac:dyDescent="0.2">
      <c r="A112" s="105" t="s">
        <v>695</v>
      </c>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row>
    <row r="113" spans="1:36" ht="12.75" x14ac:dyDescent="0.2">
      <c r="A113" s="92"/>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row>
    <row r="114" spans="1:36" ht="12.75" x14ac:dyDescent="0.2">
      <c r="A114" s="92"/>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row>
    <row r="115" spans="1:36" ht="12.75" x14ac:dyDescent="0.2">
      <c r="A115" s="92"/>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row>
    <row r="116" spans="1:36" ht="12.75" x14ac:dyDescent="0.2">
      <c r="A116" s="92"/>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row>
    <row r="117" spans="1:36" ht="12.75" x14ac:dyDescent="0.2">
      <c r="A117" s="92"/>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row>
    <row r="118" spans="1:36" ht="12.75" x14ac:dyDescent="0.2">
      <c r="A118" s="92"/>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row>
    <row r="119" spans="1:36" ht="12.75" x14ac:dyDescent="0.2">
      <c r="A119" s="92"/>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row>
    <row r="120" spans="1:36" ht="12.75" x14ac:dyDescent="0.2">
      <c r="A120" s="92"/>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row>
    <row r="121" spans="1:36" ht="12.75" x14ac:dyDescent="0.2">
      <c r="A121" s="92"/>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row>
    <row r="122" spans="1:36" ht="12.75" x14ac:dyDescent="0.2">
      <c r="A122" s="92"/>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row>
    <row r="123" spans="1:36" ht="12.75" x14ac:dyDescent="0.2">
      <c r="A123" s="92"/>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row>
    <row r="124" spans="1:36" ht="12.75" x14ac:dyDescent="0.2">
      <c r="A124" s="92"/>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row>
    <row r="125" spans="1:36" ht="12.75" x14ac:dyDescent="0.2">
      <c r="A125" s="92"/>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row>
    <row r="126" spans="1:36" ht="12.75" x14ac:dyDescent="0.2">
      <c r="A126" s="92"/>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row>
    <row r="127" spans="1:36" ht="12.75" x14ac:dyDescent="0.2">
      <c r="A127" s="92"/>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row>
    <row r="128" spans="1:36" ht="12.75" x14ac:dyDescent="0.2">
      <c r="A128" s="92"/>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row>
    <row r="129" spans="1:36" ht="12.75" x14ac:dyDescent="0.2">
      <c r="A129" s="92"/>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row>
    <row r="130" spans="1:36" ht="12.75" x14ac:dyDescent="0.2">
      <c r="A130" s="92"/>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row>
    <row r="131" spans="1:36" ht="12.75" x14ac:dyDescent="0.2">
      <c r="A131" s="88" t="s">
        <v>696</v>
      </c>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row>
    <row r="132" spans="1:36" ht="12.75" x14ac:dyDescent="0.2">
      <c r="A132" s="88" t="s">
        <v>697</v>
      </c>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row>
    <row r="133" spans="1:36" ht="12.75" x14ac:dyDescent="0.2">
      <c r="A133" s="88" t="s">
        <v>698</v>
      </c>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row>
    <row r="134" spans="1:36" ht="12.75" x14ac:dyDescent="0.2">
      <c r="A134" s="130" t="s">
        <v>822</v>
      </c>
      <c r="B134" s="99">
        <v>0.127</v>
      </c>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row>
    <row r="135" spans="1:36" ht="12.75" x14ac:dyDescent="0.2">
      <c r="A135" s="130" t="s">
        <v>823</v>
      </c>
      <c r="B135" s="129">
        <f>B134*1.2</f>
        <v>0.15240000000000001</v>
      </c>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c r="AH135" s="88"/>
      <c r="AI135" s="88"/>
      <c r="AJ135" s="88"/>
    </row>
    <row r="136" spans="1:36" ht="12.75" x14ac:dyDescent="0.2">
      <c r="A136" s="92"/>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row>
    <row r="137" spans="1:36" ht="12.75" x14ac:dyDescent="0.2">
      <c r="A137" s="92"/>
      <c r="B137" s="92">
        <v>2022</v>
      </c>
      <c r="C137" s="92">
        <v>2023</v>
      </c>
      <c r="D137" s="92">
        <v>2024</v>
      </c>
      <c r="E137" s="92">
        <v>2025</v>
      </c>
      <c r="F137" s="92">
        <v>2026</v>
      </c>
      <c r="G137" s="92">
        <v>2027</v>
      </c>
      <c r="H137" s="92">
        <v>2028</v>
      </c>
      <c r="I137" s="92">
        <v>2029</v>
      </c>
      <c r="J137" s="92">
        <v>2030</v>
      </c>
      <c r="K137" s="92">
        <v>2031</v>
      </c>
      <c r="L137" s="92">
        <v>2032</v>
      </c>
      <c r="M137" s="92">
        <v>2033</v>
      </c>
      <c r="N137" s="92">
        <v>2034</v>
      </c>
      <c r="O137" s="92">
        <v>2035</v>
      </c>
      <c r="P137" s="92">
        <v>2036</v>
      </c>
      <c r="Q137" s="92">
        <v>2037</v>
      </c>
      <c r="R137" s="92">
        <v>2038</v>
      </c>
      <c r="S137" s="92">
        <v>2039</v>
      </c>
      <c r="T137" s="92">
        <v>2040</v>
      </c>
      <c r="U137" s="92">
        <v>2041</v>
      </c>
      <c r="V137" s="92">
        <v>2042</v>
      </c>
      <c r="W137" s="92">
        <v>2043</v>
      </c>
      <c r="X137" s="92">
        <v>2044</v>
      </c>
      <c r="Y137" s="92">
        <v>2045</v>
      </c>
      <c r="Z137" s="92">
        <v>2046</v>
      </c>
      <c r="AA137" s="92">
        <v>2047</v>
      </c>
      <c r="AB137" s="92">
        <v>2048</v>
      </c>
      <c r="AC137" s="92">
        <v>2049</v>
      </c>
      <c r="AD137" s="92">
        <v>2050</v>
      </c>
      <c r="AE137" s="88"/>
      <c r="AF137" s="88"/>
      <c r="AG137" s="88"/>
      <c r="AH137" s="88"/>
      <c r="AI137" s="88"/>
      <c r="AJ137" s="88"/>
    </row>
    <row r="138" spans="1:36" ht="12.75" x14ac:dyDescent="0.2">
      <c r="A138" s="106" t="s">
        <v>699</v>
      </c>
      <c r="B138" s="99">
        <v>0</v>
      </c>
      <c r="C138" s="99">
        <v>0.05</v>
      </c>
      <c r="D138" s="99">
        <v>0.1</v>
      </c>
      <c r="E138" s="99">
        <v>0.15</v>
      </c>
      <c r="F138" s="99">
        <v>0.15</v>
      </c>
      <c r="G138" s="99">
        <v>0.15</v>
      </c>
      <c r="H138" s="99">
        <v>0.15</v>
      </c>
      <c r="I138" s="99">
        <v>0.15</v>
      </c>
      <c r="J138" s="99">
        <v>0.15</v>
      </c>
      <c r="K138" s="99">
        <v>0.15</v>
      </c>
      <c r="L138" s="99">
        <v>0.15</v>
      </c>
      <c r="M138" s="99">
        <v>0.15</v>
      </c>
      <c r="N138" s="99">
        <v>0.15</v>
      </c>
      <c r="O138" s="99">
        <v>0.15</v>
      </c>
      <c r="P138" s="99">
        <v>0.15</v>
      </c>
      <c r="Q138" s="99">
        <v>0.15</v>
      </c>
      <c r="R138" s="99">
        <v>0.15</v>
      </c>
      <c r="S138" s="99">
        <v>0.15</v>
      </c>
      <c r="T138" s="99">
        <v>0.15</v>
      </c>
      <c r="U138" s="99">
        <v>0.15</v>
      </c>
      <c r="V138" s="99">
        <v>0.15</v>
      </c>
      <c r="W138" s="99">
        <v>0.15</v>
      </c>
      <c r="X138" s="99">
        <v>0.15</v>
      </c>
      <c r="Y138" s="99">
        <v>0.15</v>
      </c>
      <c r="Z138" s="99">
        <v>0.15</v>
      </c>
      <c r="AA138" s="99">
        <v>0.15</v>
      </c>
      <c r="AB138" s="99">
        <v>0.15</v>
      </c>
      <c r="AC138" s="99">
        <v>0.15</v>
      </c>
      <c r="AD138" s="99">
        <v>0.15</v>
      </c>
      <c r="AE138" s="99"/>
      <c r="AF138" s="99"/>
      <c r="AG138" s="88"/>
      <c r="AH138" s="88"/>
      <c r="AI138" s="88"/>
      <c r="AJ138" s="88"/>
    </row>
    <row r="139" spans="1:36" ht="12.75" x14ac:dyDescent="0.2">
      <c r="A139" s="106" t="s">
        <v>700</v>
      </c>
      <c r="B139" s="99">
        <f>B138</f>
        <v>0</v>
      </c>
      <c r="C139" s="99">
        <v>1</v>
      </c>
      <c r="D139" s="99">
        <v>1</v>
      </c>
      <c r="E139" s="99">
        <v>1</v>
      </c>
      <c r="F139" s="99">
        <v>1</v>
      </c>
      <c r="G139" s="99">
        <v>1</v>
      </c>
      <c r="H139" s="99">
        <v>1</v>
      </c>
      <c r="I139" s="99">
        <v>1</v>
      </c>
      <c r="J139" s="99">
        <v>1</v>
      </c>
      <c r="K139" s="99">
        <v>1</v>
      </c>
      <c r="L139" s="99">
        <v>1</v>
      </c>
      <c r="M139" s="99">
        <v>1</v>
      </c>
      <c r="N139" s="99">
        <v>1</v>
      </c>
      <c r="O139" s="99">
        <v>1</v>
      </c>
      <c r="P139" s="99">
        <v>1</v>
      </c>
      <c r="Q139" s="99">
        <v>1</v>
      </c>
      <c r="R139" s="99">
        <v>1</v>
      </c>
      <c r="S139" s="99">
        <v>1</v>
      </c>
      <c r="T139" s="99">
        <v>1</v>
      </c>
      <c r="U139" s="99">
        <v>1</v>
      </c>
      <c r="V139" s="99">
        <v>1</v>
      </c>
      <c r="W139" s="99">
        <v>1</v>
      </c>
      <c r="X139" s="99">
        <v>1</v>
      </c>
      <c r="Y139" s="99">
        <v>1</v>
      </c>
      <c r="Z139" s="99">
        <v>1</v>
      </c>
      <c r="AA139" s="99">
        <v>1</v>
      </c>
      <c r="AB139" s="99">
        <v>1</v>
      </c>
      <c r="AC139" s="99">
        <v>1</v>
      </c>
      <c r="AD139" s="99">
        <v>1</v>
      </c>
      <c r="AE139" s="99"/>
      <c r="AF139" s="99"/>
      <c r="AG139" s="88"/>
      <c r="AH139" s="88"/>
      <c r="AI139" s="88"/>
      <c r="AJ139" s="88"/>
    </row>
    <row r="140" spans="1:36" ht="12.75" x14ac:dyDescent="0.2">
      <c r="A140" s="92"/>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row>
    <row r="141" spans="1:36" ht="12.75" x14ac:dyDescent="0.2">
      <c r="A141" s="103" t="s">
        <v>825</v>
      </c>
      <c r="B141" s="103"/>
      <c r="C141" s="103"/>
      <c r="D141" s="103"/>
      <c r="E141" s="103"/>
      <c r="F141" s="103"/>
      <c r="G141" s="103"/>
      <c r="H141" s="103"/>
      <c r="I141" s="103"/>
      <c r="J141" s="103"/>
      <c r="K141" s="103"/>
      <c r="L141" s="103"/>
      <c r="M141" s="103"/>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row>
    <row r="142" spans="1:36" ht="12.75" x14ac:dyDescent="0.2">
      <c r="A142" s="88" t="s">
        <v>701</v>
      </c>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row>
    <row r="143" spans="1:36" ht="12.75" x14ac:dyDescent="0.2">
      <c r="A143" s="107" t="s">
        <v>702</v>
      </c>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row>
    <row r="144" spans="1:36" ht="12.75" x14ac:dyDescent="0.2">
      <c r="A144" s="92"/>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row>
    <row r="145" spans="1:36" ht="12.75" x14ac:dyDescent="0.2">
      <c r="A145" s="108" t="s">
        <v>703</v>
      </c>
      <c r="B145" s="109" t="s">
        <v>704</v>
      </c>
      <c r="C145" s="88"/>
      <c r="D145" s="108" t="s">
        <v>826</v>
      </c>
      <c r="E145" s="88"/>
      <c r="F145" s="88"/>
      <c r="G145" s="88"/>
      <c r="H145" s="88"/>
      <c r="I145" s="88"/>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row>
    <row r="146" spans="1:36" ht="12.75" x14ac:dyDescent="0.2">
      <c r="A146" s="110" t="s">
        <v>705</v>
      </c>
      <c r="B146" s="111" t="s">
        <v>706</v>
      </c>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row>
    <row r="147" spans="1:36" ht="12.75" x14ac:dyDescent="0.2">
      <c r="A147" s="112" t="s">
        <v>707</v>
      </c>
      <c r="B147" s="113">
        <v>0.41199999999999998</v>
      </c>
      <c r="C147" s="114"/>
      <c r="D147" s="114">
        <v>0.11</v>
      </c>
      <c r="E147" s="88"/>
      <c r="F147" s="88"/>
      <c r="G147" s="88"/>
      <c r="H147" s="88"/>
      <c r="I147" s="88"/>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row>
    <row r="148" spans="1:36" ht="12.75" x14ac:dyDescent="0.2">
      <c r="A148" s="112" t="s">
        <v>708</v>
      </c>
      <c r="B148" s="113">
        <v>0.13200000000000001</v>
      </c>
      <c r="C148" s="114"/>
      <c r="D148" s="114">
        <v>0.37</v>
      </c>
      <c r="E148" s="88"/>
      <c r="F148" s="88"/>
      <c r="G148" s="88"/>
      <c r="H148" s="88"/>
      <c r="I148" s="88"/>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row>
    <row r="149" spans="1:36" ht="12.75" x14ac:dyDescent="0.2">
      <c r="A149" s="112" t="s">
        <v>709</v>
      </c>
      <c r="B149" s="113">
        <v>0.114</v>
      </c>
      <c r="C149" s="114"/>
      <c r="D149" s="114">
        <v>0.15</v>
      </c>
      <c r="E149" s="88"/>
      <c r="F149" s="88"/>
      <c r="G149" s="88"/>
      <c r="H149" s="88"/>
      <c r="I149" s="88"/>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row>
    <row r="150" spans="1:36" ht="12.75" x14ac:dyDescent="0.2">
      <c r="A150" s="112" t="s">
        <v>710</v>
      </c>
      <c r="B150" s="113">
        <v>7.0000000000000007E-2</v>
      </c>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row>
    <row r="151" spans="1:36" ht="12.75" x14ac:dyDescent="0.2">
      <c r="A151" s="112" t="s">
        <v>711</v>
      </c>
      <c r="B151" s="113">
        <v>8.7999999999999995E-2</v>
      </c>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row>
    <row r="152" spans="1:36" ht="12.75" x14ac:dyDescent="0.2">
      <c r="A152" s="112" t="s">
        <v>712</v>
      </c>
      <c r="B152" s="113">
        <v>5.2999999999999999E-2</v>
      </c>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row>
    <row r="153" spans="1:36" ht="12.75" x14ac:dyDescent="0.2">
      <c r="A153" s="112" t="s">
        <v>713</v>
      </c>
      <c r="B153" s="113">
        <v>4.3999999999999997E-2</v>
      </c>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row>
    <row r="154" spans="1:36" ht="12.75" x14ac:dyDescent="0.2">
      <c r="A154" s="112" t="s">
        <v>714</v>
      </c>
      <c r="B154" s="113">
        <v>1.7999999999999999E-2</v>
      </c>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row>
    <row r="155" spans="1:36" ht="12.75" x14ac:dyDescent="0.2">
      <c r="A155" s="112" t="s">
        <v>715</v>
      </c>
      <c r="B155" s="113">
        <v>2.5999999999999999E-2</v>
      </c>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row>
    <row r="156" spans="1:36" ht="12.75" x14ac:dyDescent="0.2">
      <c r="A156" s="115" t="s">
        <v>716</v>
      </c>
      <c r="B156" s="116">
        <v>4.3999999999999997E-2</v>
      </c>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row>
    <row r="157" spans="1:36" ht="12.75" x14ac:dyDescent="0.2">
      <c r="A157" s="92"/>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row>
    <row r="158" spans="1:36" ht="12.75" x14ac:dyDescent="0.2">
      <c r="A158" s="88" t="s">
        <v>828</v>
      </c>
      <c r="B158" s="114">
        <f>SUMPRODUCT(B147:B149,D147:D149)/SUM(B147:B149)</f>
        <v>0.16908814589665652</v>
      </c>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row>
    <row r="159" spans="1:36" ht="12.75" x14ac:dyDescent="0.2">
      <c r="A159" s="88" t="s">
        <v>829</v>
      </c>
      <c r="B159" s="114">
        <f>AVERAGE(H167,B158)</f>
        <v>0.3595440729483283</v>
      </c>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row>
    <row r="160" spans="1:36" ht="12.75" x14ac:dyDescent="0.2">
      <c r="A160" s="88"/>
      <c r="B160" s="114"/>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row>
    <row r="161" spans="1:36" ht="12.75" x14ac:dyDescent="0.2">
      <c r="A161" s="88"/>
      <c r="B161" s="92">
        <v>2022</v>
      </c>
      <c r="C161" s="92">
        <v>2023</v>
      </c>
      <c r="D161" s="92">
        <v>2024</v>
      </c>
      <c r="E161" s="92">
        <v>2025</v>
      </c>
      <c r="F161" s="92">
        <v>2026</v>
      </c>
      <c r="G161" s="92">
        <v>2027</v>
      </c>
      <c r="H161" s="92">
        <v>2028</v>
      </c>
      <c r="I161" s="88"/>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row>
    <row r="162" spans="1:36" ht="12.75" x14ac:dyDescent="0.2">
      <c r="A162" s="90" t="s">
        <v>717</v>
      </c>
      <c r="B162" s="114">
        <f>B158</f>
        <v>0.16908814589665652</v>
      </c>
      <c r="C162" s="114">
        <f>B162</f>
        <v>0.16908814589665652</v>
      </c>
      <c r="D162" s="114">
        <f t="shared" ref="D162:G162" si="23">($H$162-$B$162)/5+C162</f>
        <v>0.20717933130699087</v>
      </c>
      <c r="E162" s="114">
        <f t="shared" si="23"/>
        <v>0.24527051671732522</v>
      </c>
      <c r="F162" s="114">
        <f t="shared" si="23"/>
        <v>0.2833617021276596</v>
      </c>
      <c r="G162" s="114">
        <f t="shared" si="23"/>
        <v>0.32145288753799395</v>
      </c>
      <c r="H162" s="114">
        <f>'[1]Policy Control Center'!C9</f>
        <v>0.3595440729483283</v>
      </c>
      <c r="I162" s="88"/>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row>
    <row r="163" spans="1:36" ht="12.75" x14ac:dyDescent="0.2">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c r="AA163" s="90"/>
      <c r="AB163" s="90"/>
      <c r="AC163" s="90"/>
      <c r="AD163" s="90"/>
      <c r="AE163" s="90"/>
      <c r="AF163" s="88"/>
      <c r="AG163" s="88"/>
      <c r="AH163" s="88"/>
      <c r="AI163" s="88"/>
      <c r="AJ163" s="88"/>
    </row>
    <row r="164" spans="1:36" ht="25.5" x14ac:dyDescent="0.2">
      <c r="A164" s="90" t="s">
        <v>718</v>
      </c>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c r="AA164" s="90"/>
      <c r="AB164" s="90"/>
      <c r="AC164" s="90"/>
      <c r="AD164" s="90"/>
      <c r="AE164" s="90"/>
      <c r="AF164" s="88"/>
      <c r="AG164" s="88"/>
      <c r="AH164" s="88"/>
      <c r="AI164" s="88"/>
      <c r="AJ164" s="88"/>
    </row>
    <row r="165" spans="1:36" ht="12.75" x14ac:dyDescent="0.2">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2"/>
      <c r="AG165" s="92"/>
      <c r="AH165" s="92"/>
      <c r="AI165" s="92"/>
      <c r="AJ165" s="92"/>
    </row>
    <row r="166" spans="1:36" s="131" customFormat="1" ht="12.75" x14ac:dyDescent="0.2">
      <c r="A166" s="106"/>
      <c r="B166" s="106">
        <v>2022</v>
      </c>
      <c r="C166" s="106">
        <v>2023</v>
      </c>
      <c r="D166" s="106">
        <v>2024</v>
      </c>
      <c r="E166" s="106">
        <v>2025</v>
      </c>
      <c r="F166" s="106">
        <v>2026</v>
      </c>
      <c r="G166" s="106">
        <v>2027</v>
      </c>
      <c r="H166" s="106">
        <v>2028</v>
      </c>
      <c r="I166" s="106">
        <v>2029</v>
      </c>
      <c r="J166" s="106">
        <v>2030</v>
      </c>
      <c r="K166" s="106">
        <v>2031</v>
      </c>
      <c r="L166" s="106">
        <v>2032</v>
      </c>
      <c r="M166" s="106">
        <v>2033</v>
      </c>
      <c r="N166" s="106">
        <v>2034</v>
      </c>
      <c r="O166" s="106">
        <v>2035</v>
      </c>
      <c r="P166" s="106">
        <v>2036</v>
      </c>
      <c r="Q166" s="106">
        <v>2037</v>
      </c>
      <c r="R166" s="106">
        <v>2038</v>
      </c>
      <c r="S166" s="106">
        <v>2039</v>
      </c>
      <c r="T166" s="106">
        <v>2040</v>
      </c>
      <c r="U166" s="106">
        <v>2041</v>
      </c>
      <c r="V166" s="106">
        <v>2042</v>
      </c>
      <c r="W166" s="106">
        <v>2043</v>
      </c>
      <c r="X166" s="106">
        <v>2044</v>
      </c>
      <c r="Y166" s="106">
        <v>2045</v>
      </c>
      <c r="Z166" s="106">
        <v>2046</v>
      </c>
      <c r="AA166" s="106">
        <v>2047</v>
      </c>
      <c r="AB166" s="106">
        <v>2048</v>
      </c>
      <c r="AC166" s="106">
        <v>2049</v>
      </c>
      <c r="AD166" s="106">
        <v>2050</v>
      </c>
      <c r="AE166" s="106"/>
      <c r="AF166" s="92"/>
      <c r="AG166" s="92"/>
      <c r="AH166" s="92"/>
      <c r="AI166" s="92"/>
      <c r="AJ166" s="92"/>
    </row>
    <row r="167" spans="1:36" ht="12.75" x14ac:dyDescent="0.2">
      <c r="A167" s="114" t="s">
        <v>719</v>
      </c>
      <c r="B167" s="94">
        <v>0.4</v>
      </c>
      <c r="C167" s="94">
        <v>0.4</v>
      </c>
      <c r="D167" s="94">
        <v>0.4</v>
      </c>
      <c r="E167" s="94">
        <v>0.4</v>
      </c>
      <c r="F167" s="94">
        <v>0.45</v>
      </c>
      <c r="G167" s="94">
        <v>0.5</v>
      </c>
      <c r="H167" s="94">
        <v>0.55000000000000004</v>
      </c>
      <c r="I167" s="94">
        <v>0.55000000000000004</v>
      </c>
      <c r="J167" s="94">
        <v>0.55000000000000004</v>
      </c>
      <c r="K167" s="94">
        <v>0.55000000000000004</v>
      </c>
      <c r="L167" s="94">
        <v>0.55000000000000004</v>
      </c>
      <c r="M167" s="94">
        <v>0.55000000000000004</v>
      </c>
      <c r="N167" s="94">
        <v>0.55000000000000004</v>
      </c>
      <c r="O167" s="94">
        <v>0.55000000000000004</v>
      </c>
      <c r="P167" s="94">
        <v>0.55000000000000004</v>
      </c>
      <c r="Q167" s="94">
        <v>0.55000000000000004</v>
      </c>
      <c r="R167" s="94">
        <v>0.55000000000000004</v>
      </c>
      <c r="S167" s="94">
        <v>0.55000000000000004</v>
      </c>
      <c r="T167" s="94">
        <v>0.55000000000000004</v>
      </c>
      <c r="U167" s="94">
        <v>0.55000000000000004</v>
      </c>
      <c r="V167" s="94">
        <v>0.55000000000000004</v>
      </c>
      <c r="W167" s="94">
        <v>0.55000000000000004</v>
      </c>
      <c r="X167" s="94">
        <v>0.55000000000000004</v>
      </c>
      <c r="Y167" s="94">
        <v>0.55000000000000004</v>
      </c>
      <c r="Z167" s="94">
        <v>0.55000000000000004</v>
      </c>
      <c r="AA167" s="94">
        <v>0.55000000000000004</v>
      </c>
      <c r="AB167" s="94">
        <v>0.55000000000000004</v>
      </c>
      <c r="AC167" s="94">
        <v>0.55000000000000004</v>
      </c>
      <c r="AD167" s="94">
        <v>0.55000000000000004</v>
      </c>
      <c r="AE167" s="114"/>
      <c r="AF167" s="114"/>
      <c r="AG167" s="114"/>
      <c r="AH167" s="114"/>
      <c r="AI167" s="114"/>
      <c r="AJ167" s="114"/>
    </row>
    <row r="168" spans="1:36" ht="12.75" x14ac:dyDescent="0.2">
      <c r="A168" s="114" t="s">
        <v>827</v>
      </c>
      <c r="B168" s="94">
        <f>B158</f>
        <v>0.16908814589665652</v>
      </c>
      <c r="C168" s="94">
        <f>($H$168-$B$168)/COUNT($C$166:$H$166)+B168</f>
        <v>0.20083080040526849</v>
      </c>
      <c r="D168" s="94">
        <f t="shared" ref="D168:G168" si="24">($H$168-$B$168)/COUNT($C$166:$H$166)+C168</f>
        <v>0.23257345491388046</v>
      </c>
      <c r="E168" s="94">
        <f t="shared" si="24"/>
        <v>0.2643161094224924</v>
      </c>
      <c r="F168" s="94">
        <f t="shared" si="24"/>
        <v>0.29605876393110436</v>
      </c>
      <c r="G168" s="94">
        <f t="shared" si="24"/>
        <v>0.32780141843971633</v>
      </c>
      <c r="H168" s="94">
        <f>B159</f>
        <v>0.3595440729483283</v>
      </c>
      <c r="I168" s="94">
        <f>$H$168</f>
        <v>0.3595440729483283</v>
      </c>
      <c r="J168" s="94">
        <f t="shared" ref="J168:AD168" si="25">$H$168</f>
        <v>0.3595440729483283</v>
      </c>
      <c r="K168" s="94">
        <f t="shared" si="25"/>
        <v>0.3595440729483283</v>
      </c>
      <c r="L168" s="94">
        <f t="shared" si="25"/>
        <v>0.3595440729483283</v>
      </c>
      <c r="M168" s="94">
        <f t="shared" si="25"/>
        <v>0.3595440729483283</v>
      </c>
      <c r="N168" s="94">
        <f t="shared" si="25"/>
        <v>0.3595440729483283</v>
      </c>
      <c r="O168" s="94">
        <f t="shared" si="25"/>
        <v>0.3595440729483283</v>
      </c>
      <c r="P168" s="94">
        <f t="shared" si="25"/>
        <v>0.3595440729483283</v>
      </c>
      <c r="Q168" s="94">
        <f t="shared" si="25"/>
        <v>0.3595440729483283</v>
      </c>
      <c r="R168" s="94">
        <f t="shared" si="25"/>
        <v>0.3595440729483283</v>
      </c>
      <c r="S168" s="94">
        <f t="shared" si="25"/>
        <v>0.3595440729483283</v>
      </c>
      <c r="T168" s="94">
        <f t="shared" si="25"/>
        <v>0.3595440729483283</v>
      </c>
      <c r="U168" s="94">
        <f t="shared" si="25"/>
        <v>0.3595440729483283</v>
      </c>
      <c r="V168" s="94">
        <f t="shared" si="25"/>
        <v>0.3595440729483283</v>
      </c>
      <c r="W168" s="94">
        <f t="shared" si="25"/>
        <v>0.3595440729483283</v>
      </c>
      <c r="X168" s="94">
        <f t="shared" si="25"/>
        <v>0.3595440729483283</v>
      </c>
      <c r="Y168" s="94">
        <f t="shared" si="25"/>
        <v>0.3595440729483283</v>
      </c>
      <c r="Z168" s="94">
        <f t="shared" si="25"/>
        <v>0.3595440729483283</v>
      </c>
      <c r="AA168" s="94">
        <f t="shared" si="25"/>
        <v>0.3595440729483283</v>
      </c>
      <c r="AB168" s="94">
        <f t="shared" si="25"/>
        <v>0.3595440729483283</v>
      </c>
      <c r="AC168" s="94">
        <f t="shared" si="25"/>
        <v>0.3595440729483283</v>
      </c>
      <c r="AD168" s="94">
        <f t="shared" si="25"/>
        <v>0.3595440729483283</v>
      </c>
      <c r="AE168" s="114"/>
      <c r="AF168" s="114"/>
      <c r="AG168" s="114"/>
      <c r="AH168" s="114"/>
      <c r="AI168" s="114"/>
      <c r="AJ168" s="114"/>
    </row>
    <row r="169" spans="1:36" ht="12.75" x14ac:dyDescent="0.2">
      <c r="A169" s="88" t="s">
        <v>720</v>
      </c>
      <c r="B169" s="94">
        <f>B168/B167</f>
        <v>0.42272036474164126</v>
      </c>
      <c r="C169" s="94">
        <f t="shared" ref="C169:AD169" si="26">C168/C167</f>
        <v>0.50207700101317121</v>
      </c>
      <c r="D169" s="94">
        <f t="shared" si="26"/>
        <v>0.5814336372847011</v>
      </c>
      <c r="E169" s="94">
        <f t="shared" si="26"/>
        <v>0.66079027355623099</v>
      </c>
      <c r="F169" s="94">
        <f t="shared" si="26"/>
        <v>0.65790836429134303</v>
      </c>
      <c r="G169" s="94">
        <f t="shared" si="26"/>
        <v>0.65560283687943266</v>
      </c>
      <c r="H169" s="94">
        <f t="shared" si="26"/>
        <v>0.65371649626968775</v>
      </c>
      <c r="I169" s="94">
        <f t="shared" si="26"/>
        <v>0.65371649626968775</v>
      </c>
      <c r="J169" s="94">
        <f t="shared" si="26"/>
        <v>0.65371649626968775</v>
      </c>
      <c r="K169" s="94">
        <f t="shared" si="26"/>
        <v>0.65371649626968775</v>
      </c>
      <c r="L169" s="94">
        <f t="shared" si="26"/>
        <v>0.65371649626968775</v>
      </c>
      <c r="M169" s="94">
        <f t="shared" si="26"/>
        <v>0.65371649626968775</v>
      </c>
      <c r="N169" s="94">
        <f t="shared" si="26"/>
        <v>0.65371649626968775</v>
      </c>
      <c r="O169" s="94">
        <f t="shared" si="26"/>
        <v>0.65371649626968775</v>
      </c>
      <c r="P169" s="94">
        <f t="shared" si="26"/>
        <v>0.65371649626968775</v>
      </c>
      <c r="Q169" s="94">
        <f t="shared" si="26"/>
        <v>0.65371649626968775</v>
      </c>
      <c r="R169" s="94">
        <f t="shared" si="26"/>
        <v>0.65371649626968775</v>
      </c>
      <c r="S169" s="94">
        <f t="shared" si="26"/>
        <v>0.65371649626968775</v>
      </c>
      <c r="T169" s="94">
        <f t="shared" si="26"/>
        <v>0.65371649626968775</v>
      </c>
      <c r="U169" s="94">
        <f t="shared" si="26"/>
        <v>0.65371649626968775</v>
      </c>
      <c r="V169" s="94">
        <f t="shared" si="26"/>
        <v>0.65371649626968775</v>
      </c>
      <c r="W169" s="94">
        <f t="shared" si="26"/>
        <v>0.65371649626968775</v>
      </c>
      <c r="X169" s="94">
        <f t="shared" si="26"/>
        <v>0.65371649626968775</v>
      </c>
      <c r="Y169" s="94">
        <f t="shared" si="26"/>
        <v>0.65371649626968775</v>
      </c>
      <c r="Z169" s="94">
        <f t="shared" si="26"/>
        <v>0.65371649626968775</v>
      </c>
      <c r="AA169" s="94">
        <f t="shared" si="26"/>
        <v>0.65371649626968775</v>
      </c>
      <c r="AB169" s="94">
        <f t="shared" si="26"/>
        <v>0.65371649626968775</v>
      </c>
      <c r="AC169" s="94">
        <f t="shared" si="26"/>
        <v>0.65371649626968775</v>
      </c>
      <c r="AD169" s="94">
        <f t="shared" si="26"/>
        <v>0.65371649626968775</v>
      </c>
      <c r="AE169" s="88"/>
      <c r="AF169" s="88"/>
      <c r="AG169" s="88"/>
      <c r="AH169" s="88"/>
      <c r="AI169" s="88"/>
      <c r="AJ169" s="88"/>
    </row>
    <row r="170" spans="1:36" ht="12.75" x14ac:dyDescent="0.2">
      <c r="A170" s="96"/>
      <c r="B170" s="94"/>
      <c r="C170" s="94"/>
      <c r="D170" s="94"/>
      <c r="E170" s="94"/>
      <c r="F170" s="94"/>
      <c r="G170" s="94"/>
      <c r="H170" s="94"/>
      <c r="I170" s="94"/>
      <c r="J170" s="94"/>
      <c r="K170" s="94"/>
      <c r="L170" s="94"/>
      <c r="M170" s="94"/>
      <c r="N170" s="94"/>
      <c r="O170" s="94"/>
      <c r="P170" s="94"/>
      <c r="Q170" s="94"/>
      <c r="R170" s="94"/>
      <c r="S170" s="94"/>
      <c r="T170" s="94"/>
      <c r="U170" s="94"/>
      <c r="V170" s="94"/>
      <c r="W170" s="94"/>
      <c r="X170" s="94"/>
      <c r="Y170" s="94"/>
      <c r="Z170" s="94"/>
      <c r="AA170" s="94"/>
      <c r="AB170" s="94"/>
      <c r="AC170" s="94"/>
      <c r="AD170" s="94"/>
      <c r="AE170" s="92"/>
      <c r="AF170" s="92"/>
      <c r="AG170" s="92"/>
      <c r="AH170" s="92"/>
      <c r="AI170" s="92"/>
      <c r="AJ170" s="92"/>
    </row>
    <row r="171" spans="1:36" s="133" customFormat="1" ht="25.5" x14ac:dyDescent="0.2">
      <c r="A171" s="90" t="s">
        <v>830</v>
      </c>
      <c r="B171" s="132">
        <v>1</v>
      </c>
      <c r="C171" s="132">
        <v>1</v>
      </c>
      <c r="D171" s="132">
        <v>1</v>
      </c>
      <c r="E171" s="132">
        <v>1</v>
      </c>
      <c r="F171" s="132">
        <v>1</v>
      </c>
      <c r="G171" s="132">
        <v>1</v>
      </c>
      <c r="H171" s="132">
        <v>1</v>
      </c>
      <c r="I171" s="132">
        <v>1</v>
      </c>
      <c r="J171" s="132">
        <v>1</v>
      </c>
      <c r="K171" s="132">
        <v>1</v>
      </c>
      <c r="L171" s="132">
        <v>1</v>
      </c>
      <c r="M171" s="132">
        <v>1</v>
      </c>
      <c r="N171" s="132">
        <v>1</v>
      </c>
      <c r="O171" s="132">
        <v>1</v>
      </c>
      <c r="P171" s="132">
        <v>1</v>
      </c>
      <c r="Q171" s="132">
        <v>1</v>
      </c>
      <c r="R171" s="132">
        <v>1</v>
      </c>
      <c r="S171" s="132">
        <v>1</v>
      </c>
      <c r="T171" s="132">
        <v>1</v>
      </c>
      <c r="U171" s="132">
        <v>1</v>
      </c>
      <c r="V171" s="132">
        <v>1</v>
      </c>
      <c r="W171" s="132">
        <v>1</v>
      </c>
      <c r="X171" s="132">
        <v>1</v>
      </c>
      <c r="Y171" s="132">
        <v>1</v>
      </c>
      <c r="Z171" s="132">
        <v>1</v>
      </c>
      <c r="AA171" s="132">
        <v>1</v>
      </c>
      <c r="AB171" s="132">
        <v>1</v>
      </c>
      <c r="AC171" s="132">
        <v>1</v>
      </c>
      <c r="AD171" s="132">
        <v>1</v>
      </c>
      <c r="AE171" s="106"/>
      <c r="AF171" s="106"/>
      <c r="AG171" s="106"/>
      <c r="AH171" s="106"/>
      <c r="AI171" s="106"/>
      <c r="AJ171" s="106"/>
    </row>
    <row r="172" spans="1:36" ht="12.75" x14ac:dyDescent="0.2">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c r="AA172" s="92"/>
      <c r="AB172" s="92"/>
      <c r="AC172" s="92"/>
      <c r="AD172" s="92"/>
      <c r="AE172" s="92"/>
      <c r="AF172" s="92"/>
      <c r="AG172" s="92"/>
      <c r="AH172" s="92"/>
      <c r="AI172" s="92"/>
      <c r="AJ172" s="92"/>
    </row>
    <row r="173" spans="1:36" ht="12.75" x14ac:dyDescent="0.2">
      <c r="A173" s="103" t="s">
        <v>721</v>
      </c>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row>
    <row r="174" spans="1:36" ht="12.75" x14ac:dyDescent="0.2">
      <c r="A174" s="96" t="s">
        <v>831</v>
      </c>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row>
    <row r="175" spans="1:36" ht="12.75" x14ac:dyDescent="0.2">
      <c r="A175" s="96" t="s">
        <v>722</v>
      </c>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row>
    <row r="176" spans="1:36" ht="12.75" x14ac:dyDescent="0.2">
      <c r="A176" s="96" t="s">
        <v>723</v>
      </c>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row>
    <row r="177" spans="1:36" ht="12.75" x14ac:dyDescent="0.2">
      <c r="A177" s="96" t="s">
        <v>724</v>
      </c>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row>
    <row r="178" spans="1:36" ht="12.75" x14ac:dyDescent="0.2">
      <c r="A178" s="96" t="s">
        <v>725</v>
      </c>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row>
    <row r="179" spans="1:36" ht="12.75" x14ac:dyDescent="0.2">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row>
    <row r="180" spans="1:36" ht="12.75" x14ac:dyDescent="0.2">
      <c r="A180" s="103" t="s">
        <v>833</v>
      </c>
      <c r="B180" s="103"/>
      <c r="C180" s="103"/>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c r="AA180" s="103"/>
      <c r="AB180" s="103"/>
      <c r="AC180" s="103"/>
      <c r="AD180" s="103"/>
      <c r="AE180" s="103"/>
      <c r="AF180" s="103"/>
      <c r="AG180" s="103"/>
      <c r="AH180" s="103"/>
      <c r="AI180" s="103"/>
      <c r="AJ180" s="103"/>
    </row>
    <row r="181" spans="1:36" ht="12.75" x14ac:dyDescent="0.2">
      <c r="A181" s="118"/>
      <c r="B181" s="11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row>
    <row r="182" spans="1:36" ht="12.75" x14ac:dyDescent="0.2">
      <c r="A182" s="118" t="s">
        <v>726</v>
      </c>
      <c r="B182" s="134">
        <v>3</v>
      </c>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row>
    <row r="183" spans="1:36" ht="12.75" x14ac:dyDescent="0.2">
      <c r="A183" s="118" t="s">
        <v>727</v>
      </c>
      <c r="B183" s="134">
        <v>15</v>
      </c>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row>
    <row r="184" spans="1:36" ht="12.75" x14ac:dyDescent="0.2">
      <c r="A184" s="118" t="s">
        <v>728</v>
      </c>
      <c r="B184" s="88">
        <v>1.6687000000000001</v>
      </c>
      <c r="C184" s="120" t="s">
        <v>729</v>
      </c>
      <c r="D184" s="88"/>
      <c r="E184" s="88"/>
      <c r="F184" s="88"/>
      <c r="G184" s="88"/>
      <c r="H184" s="88"/>
      <c r="I184" s="88"/>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row>
    <row r="185" spans="1:36" ht="12.75" x14ac:dyDescent="0.2">
      <c r="A185" s="118" t="s">
        <v>730</v>
      </c>
      <c r="B185" s="119">
        <v>0.88711067149387013</v>
      </c>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row>
    <row r="186" spans="1:36" ht="17.25" x14ac:dyDescent="0.4">
      <c r="A186" s="118" t="s">
        <v>731</v>
      </c>
      <c r="B186" s="121">
        <v>10</v>
      </c>
      <c r="C186" s="88"/>
      <c r="D186" s="88"/>
      <c r="E186" s="122"/>
      <c r="F186" s="88"/>
      <c r="G186" s="88"/>
      <c r="H186" s="88"/>
      <c r="I186" s="88"/>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row>
    <row r="187" spans="1:36" ht="12.75" x14ac:dyDescent="0.2">
      <c r="A187" s="118" t="s">
        <v>732</v>
      </c>
      <c r="B187" s="123">
        <f>B182*B184*B185</f>
        <v>4.4409647325654635</v>
      </c>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row>
    <row r="188" spans="1:36" ht="12.75" x14ac:dyDescent="0.2">
      <c r="A188" s="118" t="s">
        <v>733</v>
      </c>
      <c r="B188" s="123">
        <f>B183*B184*B185</f>
        <v>22.204823662827316</v>
      </c>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row>
    <row r="189" spans="1:36" ht="12.75" x14ac:dyDescent="0.2">
      <c r="A189" s="118" t="s">
        <v>734</v>
      </c>
      <c r="B189" s="124">
        <v>0.02</v>
      </c>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row>
    <row r="190" spans="1:36" ht="17.25" x14ac:dyDescent="0.4">
      <c r="A190" s="118" t="s">
        <v>735</v>
      </c>
      <c r="B190" s="124">
        <v>0.1</v>
      </c>
      <c r="C190" s="88"/>
      <c r="D190" s="88"/>
      <c r="E190" s="117"/>
      <c r="F190" s="88"/>
      <c r="G190" s="88"/>
      <c r="H190" s="88"/>
      <c r="I190" s="88"/>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row>
    <row r="191" spans="1:36" ht="12.75" x14ac:dyDescent="0.2">
      <c r="A191" s="118" t="s">
        <v>617</v>
      </c>
      <c r="B191" s="124">
        <v>0.03</v>
      </c>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row>
    <row r="192" spans="1:36" ht="12.75" x14ac:dyDescent="0.2">
      <c r="A192" s="118" t="s">
        <v>736</v>
      </c>
      <c r="B192" s="135">
        <v>7.4999999999999997E-2</v>
      </c>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row>
    <row r="193" spans="1:36" ht="12.75" x14ac:dyDescent="0.2">
      <c r="A193" s="118" t="s">
        <v>737</v>
      </c>
      <c r="B193" s="124">
        <v>0.1</v>
      </c>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row>
    <row r="194" spans="1:36" ht="12.75" x14ac:dyDescent="0.2">
      <c r="A194" s="118" t="s">
        <v>832</v>
      </c>
      <c r="B194" s="124">
        <v>0.5</v>
      </c>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row>
    <row r="195" spans="1:36" ht="12.75" x14ac:dyDescent="0.2">
      <c r="A195" s="118"/>
      <c r="B195" s="11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row>
    <row r="196" spans="1:36" s="141" customFormat="1" ht="12.75" x14ac:dyDescent="0.2">
      <c r="A196" s="137" t="s">
        <v>834</v>
      </c>
      <c r="B196" s="139"/>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c r="AA196" s="140"/>
      <c r="AB196" s="140"/>
      <c r="AC196" s="140"/>
      <c r="AD196" s="140"/>
      <c r="AE196" s="140"/>
      <c r="AF196" s="140"/>
      <c r="AG196" s="140"/>
      <c r="AH196" s="140"/>
      <c r="AI196" s="140"/>
      <c r="AJ196" s="140"/>
    </row>
    <row r="197" spans="1:36" ht="12.75" x14ac:dyDescent="0.2">
      <c r="A197" s="118"/>
      <c r="B197" s="118">
        <v>2023</v>
      </c>
      <c r="C197" s="118">
        <v>2024</v>
      </c>
      <c r="D197" s="118">
        <v>2025</v>
      </c>
      <c r="E197" s="118">
        <v>2026</v>
      </c>
      <c r="F197" s="118">
        <v>2027</v>
      </c>
      <c r="G197" s="118">
        <v>2028</v>
      </c>
      <c r="H197" s="118">
        <v>2029</v>
      </c>
      <c r="I197" s="118">
        <v>2030</v>
      </c>
      <c r="J197" s="118">
        <v>2031</v>
      </c>
      <c r="K197" s="118">
        <v>2032</v>
      </c>
      <c r="L197" s="118">
        <v>2033</v>
      </c>
      <c r="M197" s="118">
        <v>2034</v>
      </c>
      <c r="N197" s="118">
        <v>2035</v>
      </c>
      <c r="O197" s="118">
        <v>2036</v>
      </c>
      <c r="P197" s="118">
        <v>2037</v>
      </c>
      <c r="Q197" s="118">
        <v>2038</v>
      </c>
      <c r="R197" s="118">
        <v>2039</v>
      </c>
      <c r="S197" s="118">
        <v>2040</v>
      </c>
      <c r="T197" s="118">
        <v>2041</v>
      </c>
      <c r="U197" s="118">
        <v>2042</v>
      </c>
      <c r="V197" s="118">
        <v>2043</v>
      </c>
      <c r="W197" s="118">
        <v>2044</v>
      </c>
      <c r="X197" s="118">
        <v>2045</v>
      </c>
      <c r="Y197" s="118">
        <v>2046</v>
      </c>
      <c r="Z197" s="118">
        <v>2047</v>
      </c>
      <c r="AA197" s="118">
        <v>2048</v>
      </c>
      <c r="AB197" s="118">
        <v>2049</v>
      </c>
      <c r="AC197" s="118">
        <v>2050</v>
      </c>
      <c r="AD197" s="118"/>
      <c r="AE197" s="88"/>
      <c r="AF197" s="88"/>
      <c r="AG197" s="88"/>
      <c r="AH197" s="88"/>
      <c r="AI197" s="88"/>
    </row>
    <row r="198" spans="1:36" ht="12.75" x14ac:dyDescent="0.2">
      <c r="A198" s="118" t="s">
        <v>738</v>
      </c>
      <c r="B198" s="125">
        <v>1</v>
      </c>
      <c r="C198" s="125">
        <v>1</v>
      </c>
      <c r="D198" s="125">
        <v>1</v>
      </c>
      <c r="E198" s="125">
        <v>1</v>
      </c>
      <c r="F198" s="125">
        <v>1</v>
      </c>
      <c r="G198" s="125">
        <v>1</v>
      </c>
      <c r="H198" s="125">
        <v>1</v>
      </c>
      <c r="I198" s="125">
        <v>1</v>
      </c>
      <c r="J198" s="125">
        <v>1</v>
      </c>
      <c r="K198" s="125">
        <v>1</v>
      </c>
      <c r="L198" s="125">
        <v>1</v>
      </c>
      <c r="M198" s="125">
        <v>1</v>
      </c>
      <c r="N198" s="125">
        <v>1</v>
      </c>
      <c r="O198" s="125">
        <v>1</v>
      </c>
      <c r="P198" s="125">
        <v>0.75</v>
      </c>
      <c r="Q198" s="125">
        <v>0.5</v>
      </c>
      <c r="R198" s="125">
        <v>0</v>
      </c>
      <c r="S198" s="125">
        <v>0</v>
      </c>
      <c r="T198" s="125">
        <v>0</v>
      </c>
      <c r="U198" s="125">
        <v>0</v>
      </c>
      <c r="V198" s="125">
        <v>0</v>
      </c>
      <c r="W198" s="125">
        <v>0</v>
      </c>
      <c r="X198" s="125">
        <v>0</v>
      </c>
      <c r="Y198" s="125">
        <v>0</v>
      </c>
      <c r="Z198" s="125">
        <v>0</v>
      </c>
      <c r="AA198" s="125">
        <v>0</v>
      </c>
      <c r="AB198" s="125">
        <v>0</v>
      </c>
      <c r="AC198" s="125">
        <v>0</v>
      </c>
      <c r="AD198" s="88"/>
      <c r="AE198" s="88"/>
      <c r="AF198" s="88"/>
      <c r="AG198" s="88"/>
      <c r="AH198" s="88"/>
      <c r="AI198" s="88"/>
    </row>
    <row r="199" spans="1:36" ht="12.75" x14ac:dyDescent="0.2">
      <c r="A199" s="118"/>
      <c r="B199" s="11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row>
    <row r="200" spans="1:36" ht="12.75" x14ac:dyDescent="0.2">
      <c r="A200" s="118" t="s">
        <v>740</v>
      </c>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c r="AA200" s="118"/>
      <c r="AB200" s="118"/>
      <c r="AC200" s="118"/>
      <c r="AD200" s="118"/>
      <c r="AE200" s="118"/>
      <c r="AF200" s="88"/>
      <c r="AG200" s="88"/>
      <c r="AH200" s="88"/>
      <c r="AI200" s="88"/>
      <c r="AJ200" s="88"/>
    </row>
    <row r="201" spans="1:36" ht="12.75" x14ac:dyDescent="0.2">
      <c r="A201" s="118"/>
      <c r="B201" s="118">
        <v>2023</v>
      </c>
      <c r="C201" s="118">
        <v>2024</v>
      </c>
      <c r="D201" s="118">
        <v>2025</v>
      </c>
      <c r="E201" s="118">
        <v>2026</v>
      </c>
      <c r="F201" s="118">
        <v>2027</v>
      </c>
      <c r="G201" s="118">
        <v>2028</v>
      </c>
      <c r="H201" s="118">
        <v>2029</v>
      </c>
      <c r="I201" s="118">
        <v>2030</v>
      </c>
      <c r="J201" s="118">
        <v>2031</v>
      </c>
      <c r="K201" s="118">
        <v>2032</v>
      </c>
      <c r="L201" s="118">
        <v>2033</v>
      </c>
      <c r="M201" s="118">
        <v>2034</v>
      </c>
      <c r="N201" s="118">
        <v>2035</v>
      </c>
      <c r="O201" s="118">
        <v>2036</v>
      </c>
      <c r="P201" s="118">
        <v>2037</v>
      </c>
      <c r="Q201" s="118">
        <v>2038</v>
      </c>
      <c r="R201" s="118">
        <v>2039</v>
      </c>
      <c r="S201" s="118">
        <v>2040</v>
      </c>
      <c r="T201" s="118">
        <v>2041</v>
      </c>
      <c r="U201" s="118">
        <v>2042</v>
      </c>
      <c r="V201" s="118">
        <v>2043</v>
      </c>
      <c r="W201" s="118">
        <v>2044</v>
      </c>
      <c r="X201" s="118">
        <v>2045</v>
      </c>
      <c r="Y201" s="118">
        <v>2046</v>
      </c>
      <c r="Z201" s="118">
        <v>2047</v>
      </c>
      <c r="AA201" s="118">
        <v>2048</v>
      </c>
      <c r="AB201" s="118">
        <v>2049</v>
      </c>
      <c r="AC201" s="118">
        <v>2050</v>
      </c>
      <c r="AD201" s="118"/>
      <c r="AE201" s="118"/>
      <c r="AF201" s="88"/>
      <c r="AG201" s="88"/>
      <c r="AH201" s="88"/>
      <c r="AI201" s="88"/>
      <c r="AJ201" s="88"/>
    </row>
    <row r="202" spans="1:36" ht="12.75" x14ac:dyDescent="0.2">
      <c r="A202" s="118" t="s">
        <v>741</v>
      </c>
      <c r="B202" s="136">
        <f t="shared" ref="B202:C202" si="27">C202</f>
        <v>23.620381171332561</v>
      </c>
      <c r="C202" s="136">
        <f t="shared" si="27"/>
        <v>23.620381171332561</v>
      </c>
      <c r="D202" s="136">
        <f>((($B$188*C139+$B$187*(1-C139))*(1+($B$190*C171+$B$189*(1-C171))))+(($B$188*C139+$B$187*(1-C139))*$B$193*$B$194))*D198*(1-B192)</f>
        <v>23.620381171332561</v>
      </c>
      <c r="E202" s="136">
        <f>((($B$188*D139+$B$187*(1-D139))*(1+($B$190*D171+$B$189*(1-D171))))+(($B$188*D139+$B$187*(1-D139))*$B$193*$B$194))*E198*(1-C192)</f>
        <v>25.535547212251416</v>
      </c>
      <c r="F202" s="136">
        <f>((($B$188*E139+$B$187*(1-E139))*(1+($B$190*E171+$B$189*(1-E171))))+(($B$188*E139+$B$187*(1-E139))*$B$193*$B$194))*F198*(1-D192)</f>
        <v>25.535547212251416</v>
      </c>
      <c r="G202" s="136">
        <f>((($B$188*F139+$B$187*(1-F139))*(1+($B$190*F171+$B$189*(1-F171))))+(($B$188*F139+$B$187*(1-F139))*$B$193*$B$194))*G198*(1-E192)</f>
        <v>25.535547212251416</v>
      </c>
      <c r="H202" s="136">
        <f>((($B$188*G139+$B$187*(1-G139))*(1+($B$190*G171+$B$189*(1-G171))))+(($B$188*G139+$B$187*(1-G139))*$B$193*$B$194))*H198*(1-F192)</f>
        <v>25.535547212251416</v>
      </c>
      <c r="I202" s="136">
        <f>((($B$188*H139+$B$187*(1-H139))*(1+($B$190*H171+$B$189*(1-H171))))+(($B$188*H139+$B$187*(1-H139))*$B$193*$B$194))*I198*(1-G192)</f>
        <v>25.535547212251416</v>
      </c>
      <c r="J202" s="136">
        <f>((($B$188*I139+$B$187*(1-I139))*(1+($B$190*I171+$B$189*(1-I171))))+(($B$188*I139+$B$187*(1-I139))*$B$193*$B$194))*J198*(1-H192)</f>
        <v>25.535547212251416</v>
      </c>
      <c r="K202" s="136">
        <f>((($B$188*J139+$B$187*(1-J139))*(1+($B$190*J171+$B$189*(1-J171))))+(($B$188*J139+$B$187*(1-J139))*$B$193*$B$194))*K198*(1-I192)</f>
        <v>25.535547212251416</v>
      </c>
      <c r="L202" s="136">
        <f>((($B$188*K139+$B$187*(1-K139))*(1+($B$190*K171+$B$189*(1-K171))))+(($B$188*K139+$B$187*(1-K139))*$B$193*$B$194))*L198*(1-J192)</f>
        <v>25.535547212251416</v>
      </c>
      <c r="M202" s="136">
        <f>((($B$188*L139+$B$187*(1-L139))*(1+($B$190*L171+$B$189*(1-L171))))+(($B$188*L139+$B$187*(1-L139))*$B$193*$B$194))*M198*(1-K192)</f>
        <v>25.535547212251416</v>
      </c>
      <c r="N202" s="136">
        <f>((($B$188*M139+$B$187*(1-M139))*(1+($B$190*M171+$B$189*(1-M171))))+(($B$188*M139+$B$187*(1-M139))*$B$193*$B$194))*N198*(1-L192)</f>
        <v>25.535547212251416</v>
      </c>
      <c r="O202" s="136">
        <f>((($B$188*N139+$B$187*(1-N139))*(1+($B$190*N171+$B$189*(1-N171))))+(($B$188*N139+$B$187*(1-N139))*$B$193*$B$194))*O198*(1-M192)</f>
        <v>25.535547212251416</v>
      </c>
      <c r="P202" s="136">
        <f>((($B$188*O139+$B$187*(1-O139))*(1+($B$190*O171+$B$189*(1-O171))))+(($B$188*O139+$B$187*(1-O139))*$B$193*$B$194))*P198*(1-N192)</f>
        <v>19.151660409188562</v>
      </c>
      <c r="Q202" s="136">
        <f>((($B$188*P139+$B$187*(1-P139))*(1+($B$190*P171+$B$189*(1-P171))))+(($B$188*P139+$B$187*(1-P139))*$B$193*$B$194))*Q198*(1-O192)</f>
        <v>12.767773606125708</v>
      </c>
      <c r="R202" s="136">
        <f>((($B$188*Q139+$B$187*(1-Q139))*(1+($B$190*Q171+$B$189*(1-Q171))))+(($B$188*Q139+$B$187*(1-Q139))*$B$193*$B$194))*R198*(1-P192)</f>
        <v>0</v>
      </c>
      <c r="S202" s="136">
        <f>((($B$188*R139+$B$187*(1-R139))*(1+($B$190*R171+$B$189*(1-R171))))+(($B$188*R139+$B$187*(1-R139))*$B$193*$B$194))*S198*(1-Q192)</f>
        <v>0</v>
      </c>
      <c r="T202" s="136">
        <f>((($B$188*S139+$B$187*(1-S139))*(1+($B$190*S171+$B$189*(1-S171))))+(($B$188*S139+$B$187*(1-S139))*$B$193*$B$194))*T198*(1-R192)</f>
        <v>0</v>
      </c>
      <c r="U202" s="136">
        <f>((($B$188*T139+$B$187*(1-T139))*(1+($B$190*T171+$B$189*(1-T171))))+(($B$188*T139+$B$187*(1-T139))*$B$193*$B$194))*U198*(1-S192)</f>
        <v>0</v>
      </c>
      <c r="V202" s="136">
        <f>((($B$188*U139+$B$187*(1-U139))*(1+($B$190*U171+$B$189*(1-U171))))+(($B$188*U139+$B$187*(1-U139))*$B$193*$B$194))*V198*(1-T192)</f>
        <v>0</v>
      </c>
      <c r="W202" s="136">
        <f>((($B$188*V139+$B$187*(1-V139))*(1+($B$190*V171+$B$189*(1-V171))))+(($B$188*V139+$B$187*(1-V139))*$B$193*$B$194))*W198*(1-U192)</f>
        <v>0</v>
      </c>
      <c r="X202" s="136">
        <f>((($B$188*W139+$B$187*(1-W139))*(1+($B$190*W171+$B$189*(1-W171))))+(($B$188*W139+$B$187*(1-W139))*$B$193*$B$194))*X198*(1-V192)</f>
        <v>0</v>
      </c>
      <c r="Y202" s="136">
        <f>((($B$188*X139+$B$187*(1-X139))*(1+($B$190*X171+$B$189*(1-X171))))+(($B$188*X139+$B$187*(1-X139))*$B$193*$B$194))*Y198*(1-W192)</f>
        <v>0</v>
      </c>
      <c r="Z202" s="136">
        <f>((($B$188*Y139+$B$187*(1-Y139))*(1+($B$190*Y171+$B$189*(1-Y171))))+(($B$188*Y139+$B$187*(1-Y139))*$B$193*$B$194))*Z198*(1-X192)</f>
        <v>0</v>
      </c>
      <c r="AA202" s="136">
        <f>((($B$188*Z139+$B$187*(1-Z139))*(1+($B$190*Z171+$B$189*(1-Z171))))+(($B$188*Z139+$B$187*(1-Z139))*$B$193*$B$194))*AA198*(1-Y192)</f>
        <v>0</v>
      </c>
      <c r="AB202" s="136">
        <f>((($B$188*AA139+$B$187*(1-AA139))*(1+($B$190*AA171+$B$189*(1-AA171))))+(($B$188*AA139+$B$187*(1-AA139))*$B$193*$B$194))*AB198*(1-Z192)</f>
        <v>0</v>
      </c>
      <c r="AC202" s="136">
        <f>((($B$188*AB139+$B$187*(1-AB139))*(1+($B$190*AB171+$B$189*(1-AB171))))+(($B$188*AB139+$B$187*(1-AB139))*$B$193*$B$194))*AC198*(1-AA192)</f>
        <v>0</v>
      </c>
      <c r="AD202" s="118"/>
      <c r="AE202" s="118"/>
      <c r="AF202" s="88"/>
      <c r="AG202" s="88"/>
      <c r="AH202" s="88"/>
      <c r="AI202" s="88"/>
      <c r="AJ202" s="88"/>
    </row>
    <row r="203" spans="1:36" ht="12.75" x14ac:dyDescent="0.2">
      <c r="A203" s="118" t="s">
        <v>742</v>
      </c>
      <c r="B203" s="136">
        <f>-PV($B$191,$B$186,B202*8760*B282)/(B282*8760*$B254)*(1-$B$192)</f>
        <v>6.2125048095973447</v>
      </c>
      <c r="C203" s="136">
        <f>-PV($B$191,$B$186,C202*8760*C282)/(C282*8760*$B254)*(1-$B$192)</f>
        <v>6.2125048095973447</v>
      </c>
      <c r="D203" s="136">
        <f>-PV($B$191,$B$186,D202*8760*D282)/(D282*8760*$B254)*(1-$B$192)</f>
        <v>6.212504809597343</v>
      </c>
      <c r="E203" s="136">
        <f>-PV($B$191,$B$186,E202*8760*E282)/(E282*8760*$B254)*(1-$B$192)</f>
        <v>6.716221415780911</v>
      </c>
      <c r="F203" s="136">
        <f>-PV($B$191,$B$186,F202*8760*F282)/(F282*8760*$B254)*(1-$B$192)</f>
        <v>6.7162214157809128</v>
      </c>
      <c r="G203" s="136">
        <f>-PV($B$191,$B$186,G202*8760*G282)/(G282*8760*$B254)*(1-$B$192)</f>
        <v>6.7162214157809119</v>
      </c>
      <c r="H203" s="136">
        <f>-PV($B$191,$B$186,H202*8760*H282)/(H282*8760*$B254)*(1-$B$192)</f>
        <v>6.7162214157809128</v>
      </c>
      <c r="I203" s="136">
        <f>-PV($B$191,$B$186,I202*8760*I282)/(I282*8760*$B254)*(1-$B$192)</f>
        <v>6.716221415780911</v>
      </c>
      <c r="J203" s="136">
        <f>-PV($B$191,$B$186,J202*8760*J282)/(J282*8760*$B254)*(1-$B$192)</f>
        <v>6.7162214157809119</v>
      </c>
      <c r="K203" s="136">
        <f>-PV($B$191,$B$186,K202*8760*K282)/(K282*8760*$B254)*(1-$B$192)</f>
        <v>6.7162214157809101</v>
      </c>
      <c r="L203" s="136">
        <f>-PV($B$191,$B$186,L202*8760*L282)/(L282*8760*$B254)*(1-$B$192)</f>
        <v>6.7162214157809128</v>
      </c>
      <c r="M203" s="136">
        <f>-PV($B$191,$B$186,M202*8760*M282)/(M282*8760*$B254)*(1-$B$192)</f>
        <v>6.7162214157809119</v>
      </c>
      <c r="N203" s="136">
        <f>-PV($B$191,$B$186,N202*8760*N282)/(N282*8760*$B254)*(1-$B$192)</f>
        <v>6.7162214157809119</v>
      </c>
      <c r="O203" s="136">
        <f>-PV($B$191,$B$186,O202*8760*O282)/(O282*8760*$B254)*(1-$B$192)</f>
        <v>6.7162214157809128</v>
      </c>
      <c r="P203" s="136">
        <f>-PV($B$191,$B$186,P202*8760*P282)/(P282*8760*$B254)*(1-$B$192)</f>
        <v>5.0371660618356842</v>
      </c>
      <c r="Q203" s="136">
        <f>-PV($B$191,$B$186,Q202*8760*Q282)/(Q282*8760*$B254)*(1-$B$192)</f>
        <v>3.3581107078904555</v>
      </c>
      <c r="R203" s="136">
        <f>-PV($B$191,$B$186,R202*8760*R282)/(R282*8760*$B254)*(1-$B$192)</f>
        <v>0</v>
      </c>
      <c r="S203" s="136">
        <f>-PV($B$191,$B$186,S202*8760*S282)/(S282*8760*$B254)*(1-$B$192)</f>
        <v>0</v>
      </c>
      <c r="T203" s="136">
        <f>-PV($B$191,$B$186,T202*8760*T282)/(T282*8760*$B254)*(1-$B$192)</f>
        <v>0</v>
      </c>
      <c r="U203" s="136">
        <f>-PV($B$191,$B$186,U202*8760*U282)/(U282*8760*$B254)*(1-$B$192)</f>
        <v>0</v>
      </c>
      <c r="V203" s="136">
        <f>-PV($B$191,$B$186,V202*8760*V282)/(V282*8760*$B254)*(1-$B$192)</f>
        <v>0</v>
      </c>
      <c r="W203" s="136">
        <f>-PV($B$191,$B$186,W202*8760*W282)/(W282*8760*$B254)*(1-$B$192)</f>
        <v>0</v>
      </c>
      <c r="X203" s="136">
        <f>-PV($B$191,$B$186,X202*8760*X282)/(X282*8760*$B254)*(1-$B$192)</f>
        <v>0</v>
      </c>
      <c r="Y203" s="136">
        <f>-PV($B$191,$B$186,Y202*8760*Y282)/(Y282*8760*$B254)*(1-$B$192)</f>
        <v>0</v>
      </c>
      <c r="Z203" s="136">
        <f>-PV($B$191,$B$186,Z202*8760*Z282)/(Z282*8760*$B254)*(1-$B$192)</f>
        <v>0</v>
      </c>
      <c r="AA203" s="136">
        <f>-PV($B$191,$B$186,AA202*8760*AA282)/(AA282*8760*$B254)*(1-$B$192)</f>
        <v>0</v>
      </c>
      <c r="AB203" s="136">
        <f>-PV($B$191,$B$186,AB202*8760*AB282)/(AB282*8760*$B254)*(1-$B$192)</f>
        <v>0</v>
      </c>
      <c r="AC203" s="136">
        <f>-PV($B$191,$B$186,AC202*8760*AC282)/(AC282*8760*$B254)*(1-$B$192)</f>
        <v>0</v>
      </c>
      <c r="AD203" s="118"/>
      <c r="AE203" s="118"/>
      <c r="AF203" s="88"/>
      <c r="AG203" s="88"/>
      <c r="AH203" s="88"/>
      <c r="AI203" s="88"/>
      <c r="AJ203" s="88"/>
    </row>
    <row r="204" spans="1:36" ht="12.75" x14ac:dyDescent="0.2">
      <c r="A204" s="118"/>
      <c r="B204" s="136"/>
      <c r="C204" s="136"/>
      <c r="D204" s="136"/>
      <c r="E204" s="136"/>
      <c r="F204" s="136"/>
      <c r="G204" s="136"/>
      <c r="H204" s="136"/>
      <c r="I204" s="136"/>
      <c r="J204" s="136"/>
      <c r="K204" s="136"/>
      <c r="L204" s="136"/>
      <c r="M204" s="136"/>
      <c r="N204" s="136"/>
      <c r="O204" s="136"/>
      <c r="P204" s="136"/>
      <c r="Q204" s="136"/>
      <c r="R204" s="136"/>
      <c r="S204" s="136"/>
      <c r="T204" s="136"/>
      <c r="U204" s="136"/>
      <c r="V204" s="136"/>
      <c r="W204" s="136"/>
      <c r="X204" s="136"/>
      <c r="Y204" s="136"/>
      <c r="Z204" s="136"/>
      <c r="AA204" s="136"/>
      <c r="AB204" s="136"/>
      <c r="AC204" s="136"/>
      <c r="AD204" s="118"/>
      <c r="AE204" s="118"/>
      <c r="AF204" s="88"/>
      <c r="AG204" s="88"/>
      <c r="AH204" s="88"/>
      <c r="AI204" s="88"/>
      <c r="AJ204" s="88"/>
    </row>
    <row r="205" spans="1:36" ht="12.75" x14ac:dyDescent="0.2">
      <c r="A205" s="118" t="s">
        <v>836</v>
      </c>
      <c r="B205" s="136">
        <f t="shared" ref="B205:C205" si="28">C205</f>
        <v>22.802215534460078</v>
      </c>
      <c r="C205" s="136">
        <f t="shared" si="28"/>
        <v>22.802215534460078</v>
      </c>
      <c r="D205" s="136">
        <f>((($B$188*C139+$B$187*(1-C139))*(1+($B$190*C169+$B$189*(1-C169))))+(($B$188*C139+$B$187*(1-C139))*$B$193*$B$194))*D198*(1-B192)</f>
        <v>22.802215534460078</v>
      </c>
      <c r="E205" s="136">
        <f>((($B$188*D139+$B$187*(1-D139))*(1+($B$190*D169+$B$189*(1-D169))))+(($B$188*D139+$B$187*(1-D139))*$B$193*$B$194))*E198*(1-C192)</f>
        <v>24.792011830228674</v>
      </c>
      <c r="F205" s="136">
        <f>((($B$188*E139+$B$187*(1-E139))*(1+($B$190*E169+$B$189*(1-E169))))+(($B$188*E139+$B$187*(1-E139))*$B$193*$B$194))*F198*(1-D192)</f>
        <v>24.932979839419431</v>
      </c>
      <c r="G205" s="136">
        <f>((($B$188*F139+$B$187*(1-F139))*(1+($B$190*F169+$B$189*(1-F169))))+(($B$188*F139+$B$187*(1-F139))*$B$193*$B$194))*G198*(1-E192)</f>
        <v>24.927860456456301</v>
      </c>
      <c r="H205" s="136">
        <f>((($B$188*G139+$B$187*(1-G139))*(1+($B$190*G169+$B$189*(1-G169))))+(($B$188*G139+$B$187*(1-G139))*$B$193*$B$194))*H198*(1-F192)</f>
        <v>24.923764950085797</v>
      </c>
      <c r="I205" s="136">
        <f>((($B$188*H139+$B$187*(1-H139))*(1+($B$190*H169+$B$189*(1-H169))))+(($B$188*H139+$B$187*(1-H139))*$B$193*$B$194))*I198*(1-G192)</f>
        <v>24.920414081237208</v>
      </c>
      <c r="J205" s="136">
        <f>((($B$188*I139+$B$187*(1-I139))*(1+($B$190*I169+$B$189*(1-I169))))+(($B$188*I139+$B$187*(1-I139))*$B$193*$B$194))*J198*(1-H192)</f>
        <v>24.920414081237208</v>
      </c>
      <c r="K205" s="136">
        <f>((($B$188*J139+$B$187*(1-J139))*(1+($B$190*J169+$B$189*(1-J169))))+(($B$188*J139+$B$187*(1-J139))*$B$193*$B$194))*K198*(1-I192)</f>
        <v>24.920414081237208</v>
      </c>
      <c r="L205" s="136">
        <f>((($B$188*K139+$B$187*(1-K139))*(1+($B$190*K169+$B$189*(1-K169))))+(($B$188*K139+$B$187*(1-K139))*$B$193*$B$194))*L198*(1-J192)</f>
        <v>24.920414081237208</v>
      </c>
      <c r="M205" s="136">
        <f>((($B$188*L139+$B$187*(1-L139))*(1+($B$190*L169+$B$189*(1-L169))))+(($B$188*L139+$B$187*(1-L139))*$B$193*$B$194))*M198*(1-K192)</f>
        <v>24.920414081237208</v>
      </c>
      <c r="N205" s="136">
        <f>((($B$188*M139+$B$187*(1-M139))*(1+($B$190*M169+$B$189*(1-M169))))+(($B$188*M139+$B$187*(1-M139))*$B$193*$B$194))*N198*(1-L192)</f>
        <v>24.920414081237208</v>
      </c>
      <c r="O205" s="136">
        <f>((($B$188*N139+$B$187*(1-N139))*(1+($B$190*N169+$B$189*(1-N169))))+(($B$188*N139+$B$187*(1-N139))*$B$193*$B$194))*O198*(1-M192)</f>
        <v>24.920414081237208</v>
      </c>
      <c r="P205" s="136">
        <f>((($B$188*O139+$B$187*(1-O139))*(1+($B$190*O169+$B$189*(1-O169))))+(($B$188*O139+$B$187*(1-O139))*$B$193*$B$194))*P198*(1-N192)</f>
        <v>18.690310560927905</v>
      </c>
      <c r="Q205" s="136">
        <f>((($B$188*P139+$B$187*(1-P139))*(1+($B$190*P169+$B$189*(1-P169))))+(($B$188*P139+$B$187*(1-P139))*$B$193*$B$194))*Q198*(1-O192)</f>
        <v>12.460207040618604</v>
      </c>
      <c r="R205" s="136">
        <f>((($B$188*Q139+$B$187*(1-Q139))*(1+($B$190*Q169+$B$189*(1-Q169))))+(($B$188*Q139+$B$187*(1-Q139))*$B$193*$B$194))*R198*(1-P192)</f>
        <v>0</v>
      </c>
      <c r="S205" s="136">
        <f>((($B$188*R139+$B$187*(1-R139))*(1+($B$190*R169+$B$189*(1-R169))))+(($B$188*R139+$B$187*(1-R139))*$B$193*$B$194))*S198*(1-Q192)</f>
        <v>0</v>
      </c>
      <c r="T205" s="136">
        <f>((($B$188*S139+$B$187*(1-S139))*(1+($B$190*S169+$B$189*(1-S169))))+(($B$188*S139+$B$187*(1-S139))*$B$193*$B$194))*T198*(1-R192)</f>
        <v>0</v>
      </c>
      <c r="U205" s="136">
        <f>((($B$188*T139+$B$187*(1-T139))*(1+($B$190*T169+$B$189*(1-T169))))+(($B$188*T139+$B$187*(1-T139))*$B$193*$B$194))*U198*(1-S192)</f>
        <v>0</v>
      </c>
      <c r="V205" s="136">
        <f>((($B$188*U139+$B$187*(1-U139))*(1+($B$190*U169+$B$189*(1-U169))))+(($B$188*U139+$B$187*(1-U139))*$B$193*$B$194))*V198*(1-T192)</f>
        <v>0</v>
      </c>
      <c r="W205" s="136">
        <f>((($B$188*V139+$B$187*(1-V139))*(1+($B$190*V169+$B$189*(1-V169))))+(($B$188*V139+$B$187*(1-V139))*$B$193*$B$194))*W198*(1-U192)</f>
        <v>0</v>
      </c>
      <c r="X205" s="136">
        <f>((($B$188*W139+$B$187*(1-W139))*(1+($B$190*W169+$B$189*(1-W169))))+(($B$188*W139+$B$187*(1-W139))*$B$193*$B$194))*X198*(1-V192)</f>
        <v>0</v>
      </c>
      <c r="Y205" s="136">
        <f>((($B$188*X139+$B$187*(1-X139))*(1+($B$190*X169+$B$189*(1-X169))))+(($B$188*X139+$B$187*(1-X139))*$B$193*$B$194))*Y198*(1-W192)</f>
        <v>0</v>
      </c>
      <c r="Z205" s="136">
        <f>((($B$188*Y139+$B$187*(1-Y139))*(1+($B$190*Y169+$B$189*(1-Y169))))+(($B$188*Y139+$B$187*(1-Y139))*$B$193*$B$194))*Z198*(1-X192)</f>
        <v>0</v>
      </c>
      <c r="AA205" s="136">
        <f>((($B$188*Z139+$B$187*(1-Z139))*(1+($B$190*Z169+$B$189*(1-Z169))))+(($B$188*Z139+$B$187*(1-Z139))*$B$193*$B$194))*AA198*(1-Y192)</f>
        <v>0</v>
      </c>
      <c r="AB205" s="136">
        <f>((($B$188*AA139+$B$187*(1-AA139))*(1+($B$190*AA169+$B$189*(1-AA169))))+(($B$188*AA139+$B$187*(1-AA139))*$B$193*$B$194))*AB198*(1-Z192)</f>
        <v>0</v>
      </c>
      <c r="AC205" s="136">
        <f>((($B$188*AB139+$B$187*(1-AB139))*(1+($B$190*AB169+$B$189*(1-AB169))))+(($B$188*AB139+$B$187*(1-AB139))*$B$193*$B$194))*AC198*(1-AA192)</f>
        <v>0</v>
      </c>
      <c r="AD205" s="118"/>
      <c r="AE205" s="118"/>
      <c r="AF205" s="88"/>
      <c r="AG205" s="88"/>
      <c r="AH205" s="88"/>
      <c r="AI205" s="88"/>
      <c r="AJ205" s="88"/>
    </row>
    <row r="206" spans="1:36" ht="12.75" x14ac:dyDescent="0.2">
      <c r="A206" s="118" t="s">
        <v>743</v>
      </c>
      <c r="B206" s="136">
        <f>-PV($B$191,$B$186,B205*8760*B285)/(B285*8760*$B255)*(1-$B$192)</f>
        <v>5.997315312135445</v>
      </c>
      <c r="C206" s="136">
        <f>-PV($B$191,$B$186,C205*8760*C285)/(C285*8760*$B255)*(1-$B$192)</f>
        <v>5.9973153121354441</v>
      </c>
      <c r="D206" s="136">
        <f>-PV($B$191,$B$186,D205*8760*D285)/(D285*8760*$B255)*(1-$B$192)</f>
        <v>5.9973153121354459</v>
      </c>
      <c r="E206" s="136">
        <f>-PV($B$191,$B$186,E205*8760*E285)/(E285*8760*$B255)*(1-$B$192)</f>
        <v>6.5206607640108931</v>
      </c>
      <c r="F206" s="136">
        <f>-PV($B$191,$B$186,F205*8760*F285)/(F285*8760*$B255)*(1-$B$192)</f>
        <v>6.5577374067942795</v>
      </c>
      <c r="G206" s="136">
        <f>-PV($B$191,$B$186,G205*8760*G285)/(G285*8760*$B255)*(1-$B$192)</f>
        <v>6.5563909343961475</v>
      </c>
      <c r="H206" s="136">
        <f>-PV($B$191,$B$186,H205*8760*H285)/(H285*8760*$B255)*(1-$B$192)</f>
        <v>6.5553137564776378</v>
      </c>
      <c r="I206" s="136">
        <f>-PV($B$191,$B$186,I205*8760*I285)/(I285*8760*$B255)*(1-$B$192)</f>
        <v>6.5544324290897684</v>
      </c>
      <c r="J206" s="136">
        <f>-PV($B$191,$B$186,J205*8760*J285)/(J285*8760*$B255)*(1-$B$192)</f>
        <v>6.5544324290897693</v>
      </c>
      <c r="K206" s="136">
        <f>-PV($B$191,$B$186,K205*8760*K285)/(K285*8760*$B255)*(1-$B$192)</f>
        <v>6.5544324290897684</v>
      </c>
      <c r="L206" s="136">
        <f>-PV($B$191,$B$186,L205*8760*L285)/(L285*8760*$B255)*(1-$B$192)</f>
        <v>6.5544324290897693</v>
      </c>
      <c r="M206" s="136">
        <f>-PV($B$191,$B$186,M205*8760*M285)/(M285*8760*$B255)*(1-$B$192)</f>
        <v>6.5544324290897693</v>
      </c>
      <c r="N206" s="136">
        <f>-PV($B$191,$B$186,N205*8760*N285)/(N285*8760*$B255)*(1-$B$192)</f>
        <v>6.5544324290897675</v>
      </c>
      <c r="O206" s="136">
        <f>-PV($B$191,$B$186,O205*8760*O285)/(O285*8760*$B255)*(1-$B$192)</f>
        <v>6.5544324290897711</v>
      </c>
      <c r="P206" s="136">
        <f>-PV($B$191,$B$186,P205*8760*P285)/(P285*8760*$B255)*(1-$B$192)</f>
        <v>4.9158243218173254</v>
      </c>
      <c r="Q206" s="136">
        <f>-PV($B$191,$B$186,Q205*8760*Q285)/(Q285*8760*$B255)*(1-$B$192)</f>
        <v>3.2772162145448851</v>
      </c>
      <c r="R206" s="136">
        <f>-PV($B$191,$B$186,R205*8760*R285)/(R285*8760*$B255)*(1-$B$192)</f>
        <v>0</v>
      </c>
      <c r="S206" s="136">
        <f>-PV($B$191,$B$186,S205*8760*S285)/(S285*8760*$B255)*(1-$B$192)</f>
        <v>0</v>
      </c>
      <c r="T206" s="136">
        <f>-PV($B$191,$B$186,T205*8760*T285)/(T285*8760*$B255)*(1-$B$192)</f>
        <v>0</v>
      </c>
      <c r="U206" s="136">
        <f>-PV($B$191,$B$186,U205*8760*U285)/(U285*8760*$B255)*(1-$B$192)</f>
        <v>0</v>
      </c>
      <c r="V206" s="136">
        <f>-PV($B$191,$B$186,V205*8760*V285)/(V285*8760*$B255)*(1-$B$192)</f>
        <v>0</v>
      </c>
      <c r="W206" s="136">
        <f>-PV($B$191,$B$186,W205*8760*W285)/(W285*8760*$B255)*(1-$B$192)</f>
        <v>0</v>
      </c>
      <c r="X206" s="136">
        <f>-PV($B$191,$B$186,X205*8760*X285)/(X285*8760*$B255)*(1-$B$192)</f>
        <v>0</v>
      </c>
      <c r="Y206" s="136">
        <f>-PV($B$191,$B$186,Y205*8760*Y285)/(Y285*8760*$B255)*(1-$B$192)</f>
        <v>0</v>
      </c>
      <c r="Z206" s="136">
        <f>-PV($B$191,$B$186,Z205*8760*Z285)/(Z285*8760*$B255)*(1-$B$192)</f>
        <v>0</v>
      </c>
      <c r="AA206" s="136">
        <f>-PV($B$191,$B$186,AA205*8760*AA285)/(AA285*8760*$B255)*(1-$B$192)</f>
        <v>0</v>
      </c>
      <c r="AB206" s="136">
        <f>-PV($B$191,$B$186,AB205*8760*AB285)/(AB285*8760*$B255)*(1-$B$192)</f>
        <v>0</v>
      </c>
      <c r="AC206" s="136">
        <f>-PV($B$191,$B$186,AC205*8760*AC285)/(AC285*8760*$B255)*(1-$B$192)</f>
        <v>0</v>
      </c>
      <c r="AD206" s="118"/>
      <c r="AE206" s="118"/>
      <c r="AF206" s="88"/>
      <c r="AG206" s="88"/>
      <c r="AH206" s="88"/>
      <c r="AI206" s="88"/>
      <c r="AJ206" s="88"/>
    </row>
    <row r="207" spans="1:36" ht="12.75" x14ac:dyDescent="0.2">
      <c r="A207" s="118" t="s">
        <v>837</v>
      </c>
      <c r="B207" s="143">
        <f>B206*$B$185</f>
        <v>5.3202824137089442</v>
      </c>
      <c r="C207" s="143">
        <f t="shared" ref="C207:AC207" si="29">C206*$B$185</f>
        <v>5.3202824137089433</v>
      </c>
      <c r="D207" s="143">
        <f t="shared" si="29"/>
        <v>5.3202824137089451</v>
      </c>
      <c r="E207" s="143">
        <f t="shared" si="29"/>
        <v>5.7845477489454353</v>
      </c>
      <c r="F207" s="143">
        <f t="shared" si="29"/>
        <v>5.8174388344217443</v>
      </c>
      <c r="G207" s="143">
        <f t="shared" si="29"/>
        <v>5.8162443643884894</v>
      </c>
      <c r="H207" s="143">
        <f t="shared" si="29"/>
        <v>5.8152887883618813</v>
      </c>
      <c r="I207" s="142">
        <f t="shared" si="29"/>
        <v>5.8145069534310228</v>
      </c>
      <c r="J207" s="142">
        <f t="shared" si="29"/>
        <v>5.8145069534310236</v>
      </c>
      <c r="K207" s="142">
        <f t="shared" si="29"/>
        <v>5.8145069534310228</v>
      </c>
      <c r="L207" s="142">
        <f t="shared" si="29"/>
        <v>5.8145069534310236</v>
      </c>
      <c r="M207" s="142">
        <f t="shared" si="29"/>
        <v>5.8145069534310236</v>
      </c>
      <c r="N207" s="142">
        <f t="shared" si="29"/>
        <v>5.8145069534310219</v>
      </c>
      <c r="O207" s="142">
        <f t="shared" si="29"/>
        <v>5.8145069534310254</v>
      </c>
      <c r="P207" s="142">
        <f t="shared" si="29"/>
        <v>4.3608802150732666</v>
      </c>
      <c r="Q207" s="142">
        <f t="shared" si="29"/>
        <v>2.9072534767155123</v>
      </c>
      <c r="R207" s="136">
        <f t="shared" si="29"/>
        <v>0</v>
      </c>
      <c r="S207" s="136">
        <f t="shared" si="29"/>
        <v>0</v>
      </c>
      <c r="T207" s="136">
        <f t="shared" si="29"/>
        <v>0</v>
      </c>
      <c r="U207" s="136">
        <f t="shared" si="29"/>
        <v>0</v>
      </c>
      <c r="V207" s="136">
        <f t="shared" si="29"/>
        <v>0</v>
      </c>
      <c r="W207" s="136">
        <f t="shared" si="29"/>
        <v>0</v>
      </c>
      <c r="X207" s="136">
        <f t="shared" si="29"/>
        <v>0</v>
      </c>
      <c r="Y207" s="136">
        <f t="shared" si="29"/>
        <v>0</v>
      </c>
      <c r="Z207" s="136">
        <f t="shared" si="29"/>
        <v>0</v>
      </c>
      <c r="AA207" s="136">
        <f t="shared" si="29"/>
        <v>0</v>
      </c>
      <c r="AB207" s="136">
        <f t="shared" si="29"/>
        <v>0</v>
      </c>
      <c r="AC207" s="136">
        <f t="shared" si="29"/>
        <v>0</v>
      </c>
      <c r="AD207" s="118"/>
      <c r="AE207" s="118"/>
      <c r="AF207" s="88"/>
      <c r="AG207" s="88"/>
      <c r="AH207" s="88"/>
      <c r="AI207" s="88"/>
      <c r="AJ207" s="88"/>
    </row>
    <row r="208" spans="1:36" ht="12.75" x14ac:dyDescent="0.2">
      <c r="A208" s="118" t="s">
        <v>844</v>
      </c>
      <c r="B208" s="143"/>
      <c r="C208" s="143"/>
      <c r="D208" s="143"/>
      <c r="E208" s="143"/>
      <c r="F208" s="143"/>
      <c r="G208" s="143"/>
      <c r="H208" s="143"/>
      <c r="I208" s="142"/>
      <c r="J208" s="142"/>
      <c r="K208" s="142"/>
      <c r="L208" s="142"/>
      <c r="M208" s="142"/>
      <c r="N208" s="142"/>
      <c r="O208" s="142"/>
      <c r="P208" s="142"/>
      <c r="Q208" s="142"/>
      <c r="R208" s="136"/>
      <c r="S208" s="136"/>
      <c r="T208" s="136"/>
      <c r="U208" s="136"/>
      <c r="V208" s="136"/>
      <c r="W208" s="136"/>
      <c r="X208" s="136"/>
      <c r="Y208" s="136"/>
      <c r="Z208" s="136"/>
      <c r="AA208" s="136"/>
      <c r="AB208" s="136"/>
      <c r="AC208" s="136"/>
      <c r="AD208" s="118"/>
      <c r="AE208" s="118"/>
      <c r="AF208" s="88"/>
      <c r="AG208" s="88"/>
      <c r="AH208" s="88"/>
      <c r="AI208" s="88"/>
      <c r="AJ208" s="88"/>
    </row>
    <row r="209" spans="1:36" ht="12.75" x14ac:dyDescent="0.2">
      <c r="A209" s="118"/>
      <c r="B209" s="136"/>
      <c r="C209" s="136"/>
      <c r="D209" s="136"/>
      <c r="E209" s="136"/>
      <c r="F209" s="136"/>
      <c r="G209" s="136"/>
      <c r="H209" s="136"/>
      <c r="I209" s="136"/>
      <c r="J209" s="136"/>
      <c r="K209" s="136"/>
      <c r="L209" s="136"/>
      <c r="M209" s="136"/>
      <c r="N209" s="136"/>
      <c r="O209" s="136"/>
      <c r="P209" s="136"/>
      <c r="Q209" s="136"/>
      <c r="R209" s="136"/>
      <c r="S209" s="136"/>
      <c r="T209" s="136"/>
      <c r="U209" s="136"/>
      <c r="V209" s="136"/>
      <c r="W209" s="136"/>
      <c r="X209" s="136"/>
      <c r="Y209" s="136"/>
      <c r="Z209" s="136"/>
      <c r="AA209" s="136"/>
      <c r="AB209" s="136"/>
      <c r="AC209" s="136"/>
      <c r="AD209" s="118"/>
      <c r="AE209" s="118"/>
      <c r="AF209" s="88"/>
      <c r="AG209" s="88"/>
      <c r="AH209" s="88"/>
      <c r="AI209" s="88"/>
      <c r="AJ209" s="88"/>
    </row>
    <row r="210" spans="1:36" ht="12.75" x14ac:dyDescent="0.2">
      <c r="A210" s="118" t="s">
        <v>838</v>
      </c>
      <c r="B210" s="136">
        <f t="shared" ref="B210:C210" si="30">C210</f>
        <v>23.620381171332561</v>
      </c>
      <c r="C210" s="136">
        <f t="shared" si="30"/>
        <v>23.620381171332561</v>
      </c>
      <c r="D210" s="136">
        <f>((($B$188*C139+$B$187*(1-C139))*(1+($B$190*C171+$B$189*(1-C171))))+(($B$188*C139+$B$187*(1-C139))*$B$193*$B$194))*D198*(1-B192)</f>
        <v>23.620381171332561</v>
      </c>
      <c r="E210" s="136">
        <f>((($B$188*D139+$B$187*(1-D139))*(1+($B$190*D171+$B$189*(1-D171))))+(($B$188*D139+$B$187*(1-D139))*$B$193*$B$194))*E198*(1-C192)</f>
        <v>25.535547212251416</v>
      </c>
      <c r="F210" s="136">
        <f>((($B$188*E139+$B$187*(1-E139))*(1+($B$190*E171+$B$189*(1-E171))))+(($B$188*E139+$B$187*(1-E139))*$B$193*$B$194))*F198*(1-D192)</f>
        <v>25.535547212251416</v>
      </c>
      <c r="G210" s="136">
        <f>((($B$188*F139+$B$187*(1-F139))*(1+($B$190*F171+$B$189*(1-F171))))+(($B$188*F139+$B$187*(1-F139))*$B$193*$B$194))*G198*(1-E192)</f>
        <v>25.535547212251416</v>
      </c>
      <c r="H210" s="136">
        <f>((($B$188*G139+$B$187*(1-G139))*(1+($B$190*G171+$B$189*(1-G171))))+(($B$188*G139+$B$187*(1-G139))*$B$193*$B$194))*H198*(1-F192)</f>
        <v>25.535547212251416</v>
      </c>
      <c r="I210" s="136">
        <f>((($B$188*H139+$B$187*(1-H139))*(1+($B$190*H171+$B$189*(1-H171))))+(($B$188*H139+$B$187*(1-H139))*$B$193*$B$194))*I198*(1-G192)</f>
        <v>25.535547212251416</v>
      </c>
      <c r="J210" s="136">
        <f>((($B$188*I139+$B$187*(1-I139))*(1+($B$190*I171+$B$189*(1-I171))))+(($B$188*I139+$B$187*(1-I139))*$B$193*$B$194))*J198*(1-H192)</f>
        <v>25.535547212251416</v>
      </c>
      <c r="K210" s="136">
        <f>((($B$188*J139+$B$187*(1-J139))*(1+($B$190*J171+$B$189*(1-J171))))+(($B$188*J139+$B$187*(1-J139))*$B$193*$B$194))*K198*(1-I192)</f>
        <v>25.535547212251416</v>
      </c>
      <c r="L210" s="136">
        <f>((($B$188*K139+$B$187*(1-K139))*(1+($B$190*K171+$B$189*(1-K171))))+(($B$188*K139+$B$187*(1-K139))*$B$193*$B$194))*L198*(1-J192)</f>
        <v>25.535547212251416</v>
      </c>
      <c r="M210" s="136">
        <f>((($B$188*L139+$B$187*(1-L139))*(1+($B$190*L171+$B$189*(1-L171))))+(($B$188*L139+$B$187*(1-L139))*$B$193*$B$194))*M198*(1-K192)</f>
        <v>25.535547212251416</v>
      </c>
      <c r="N210" s="136">
        <f>((($B$188*M139+$B$187*(1-M139))*(1+($B$190*M171+$B$189*(1-M171))))+(($B$188*M139+$B$187*(1-M139))*$B$193*$B$194))*N198*(1-L192)</f>
        <v>25.535547212251416</v>
      </c>
      <c r="O210" s="136">
        <f>((($B$188*N139+$B$187*(1-N139))*(1+($B$190*N171+$B$189*(1-N171))))+(($B$188*N139+$B$187*(1-N139))*$B$193*$B$194))*O198*(1-M192)</f>
        <v>25.535547212251416</v>
      </c>
      <c r="P210" s="136">
        <f>((($B$188*O139+$B$187*(1-O139))*(1+($B$190*O171+$B$189*(1-O171))))+(($B$188*O139+$B$187*(1-O139))*$B$193*$B$194))*P198*(1-N192)</f>
        <v>19.151660409188562</v>
      </c>
      <c r="Q210" s="136">
        <f>((($B$188*P139+$B$187*(1-P139))*(1+($B$190*P171+$B$189*(1-P171))))+(($B$188*P139+$B$187*(1-P139))*$B$193*$B$194))*Q198*(1-O192)</f>
        <v>12.767773606125708</v>
      </c>
      <c r="R210" s="136">
        <f>((($B$188*Q139+$B$187*(1-Q139))*(1+($B$190*Q171+$B$189*(1-Q171))))+(($B$188*Q139+$B$187*(1-Q139))*$B$193*$B$194))*R198*(1-P192)</f>
        <v>0</v>
      </c>
      <c r="S210" s="136">
        <f>((($B$188*R139+$B$187*(1-R139))*(1+($B$190*R171+$B$189*(1-R171))))+(($B$188*R139+$B$187*(1-R139))*$B$193*$B$194))*S198*(1-Q192)</f>
        <v>0</v>
      </c>
      <c r="T210" s="136">
        <f>((($B$188*S139+$B$187*(1-S139))*(1+($B$190*S171+$B$189*(1-S171))))+(($B$188*S139+$B$187*(1-S139))*$B$193*$B$194))*T198*(1-R192)</f>
        <v>0</v>
      </c>
      <c r="U210" s="136">
        <f>((($B$188*T139+$B$187*(1-T139))*(1+($B$190*T171+$B$189*(1-T171))))+(($B$188*T139+$B$187*(1-T139))*$B$193*$B$194))*U198*(1-S192)</f>
        <v>0</v>
      </c>
      <c r="V210" s="136">
        <f>((($B$188*U139+$B$187*(1-U139))*(1+($B$190*U171+$B$189*(1-U171))))+(($B$188*U139+$B$187*(1-U139))*$B$193*$B$194))*V198*(1-T192)</f>
        <v>0</v>
      </c>
      <c r="W210" s="136">
        <f>((($B$188*V139+$B$187*(1-V139))*(1+($B$190*V171+$B$189*(1-V171))))+(($B$188*V139+$B$187*(1-V139))*$B$193*$B$194))*W198*(1-U192)</f>
        <v>0</v>
      </c>
      <c r="X210" s="136">
        <f>((($B$188*W139+$B$187*(1-W139))*(1+($B$190*W171+$B$189*(1-W171))))+(($B$188*W139+$B$187*(1-W139))*$B$193*$B$194))*X198*(1-V192)</f>
        <v>0</v>
      </c>
      <c r="Y210" s="136">
        <f>((($B$188*X139+$B$187*(1-X139))*(1+($B$190*X171+$B$189*(1-X171))))+(($B$188*X139+$B$187*(1-X139))*$B$193*$B$194))*Y198*(1-W192)</f>
        <v>0</v>
      </c>
      <c r="Z210" s="136">
        <f>((($B$188*Y139+$B$187*(1-Y139))*(1+($B$190*Y171+$B$189*(1-Y171))))+(($B$188*Y139+$B$187*(1-Y139))*$B$193*$B$194))*Z198*(1-X192)</f>
        <v>0</v>
      </c>
      <c r="AA210" s="136">
        <f>((($B$188*Z139+$B$187*(1-Z139))*(1+($B$190*Z171+$B$189*(1-Z171))))+(($B$188*Z139+$B$187*(1-Z139))*$B$193*$B$194))*AA198*(1-Y192)</f>
        <v>0</v>
      </c>
      <c r="AB210" s="136">
        <f>((($B$188*AA139+$B$187*(1-AA139))*(1+($B$190*AA171+$B$189*(1-AA171))))+(($B$188*AA139+$B$187*(1-AA139))*$B$193*$B$194))*AB198*(1-Z192)</f>
        <v>0</v>
      </c>
      <c r="AC210" s="136">
        <f>((($B$188*AB139+$B$187*(1-AB139))*(1+($B$190*AB171+$B$189*(1-AB171))))+(($B$188*AB139+$B$187*(1-AB139))*$B$193*$B$194))*AC198*(1-AA192)</f>
        <v>0</v>
      </c>
      <c r="AD210" s="118"/>
      <c r="AE210" s="118"/>
      <c r="AF210" s="88"/>
      <c r="AG210" s="88"/>
      <c r="AH210" s="88"/>
      <c r="AI210" s="88"/>
      <c r="AJ210" s="88"/>
    </row>
    <row r="211" spans="1:36" ht="12.75" x14ac:dyDescent="0.2">
      <c r="A211" s="118" t="s">
        <v>744</v>
      </c>
      <c r="B211" s="136">
        <f>-PV($B$191,$B$186,B210*8760*B288)/(B288*8760*$B256)*(1-$B$192)</f>
        <v>6.2125048095973439</v>
      </c>
      <c r="C211" s="136">
        <f>-PV($B$191,$B$186,C210*8760*C288)/(C288*8760*$B256)*(1-$B$192)</f>
        <v>6.2125048095973439</v>
      </c>
      <c r="D211" s="136">
        <f>-PV($B$191,$B$186,D210*8760*D288)/(D288*8760*$B256)*(1-$B$192)</f>
        <v>6.2125048095973439</v>
      </c>
      <c r="E211" s="136">
        <f>-PV($B$191,$B$186,E210*8760*E288)/(E288*8760*$B256)*(1-$B$192)</f>
        <v>6.7162214157809128</v>
      </c>
      <c r="F211" s="136">
        <f>-PV($B$191,$B$186,F210*8760*F288)/(F288*8760*$B256)*(1-$B$192)</f>
        <v>6.7162214157809128</v>
      </c>
      <c r="G211" s="136">
        <f>-PV($B$191,$B$186,G210*8760*G288)/(G288*8760*$B256)*(1-$B$192)</f>
        <v>6.7162214157809128</v>
      </c>
      <c r="H211" s="136">
        <f>-PV($B$191,$B$186,H210*8760*H288)/(H288*8760*$B256)*(1-$B$192)</f>
        <v>6.7162214157809128</v>
      </c>
      <c r="I211" s="136">
        <f>-PV($B$191,$B$186,I210*8760*I288)/(I288*8760*$B256)*(1-$B$192)</f>
        <v>6.7162214157809128</v>
      </c>
      <c r="J211" s="136">
        <f>-PV($B$191,$B$186,J210*8760*J288)/(J288*8760*$B256)*(1-$B$192)</f>
        <v>6.7162214157809128</v>
      </c>
      <c r="K211" s="136">
        <f>-PV($B$191,$B$186,K210*8760*K288)/(K288*8760*$B256)*(1-$B$192)</f>
        <v>6.7162214157809128</v>
      </c>
      <c r="L211" s="136">
        <f>-PV($B$191,$B$186,L210*8760*L288)/(L288*8760*$B256)*(1-$B$192)</f>
        <v>6.7162214157809128</v>
      </c>
      <c r="M211" s="136">
        <f>-PV($B$191,$B$186,M210*8760*M288)/(M288*8760*$B256)*(1-$B$192)</f>
        <v>6.7162214157809128</v>
      </c>
      <c r="N211" s="136">
        <f>-PV($B$191,$B$186,N210*8760*N288)/(N288*8760*$B256)*(1-$B$192)</f>
        <v>6.7162214157809128</v>
      </c>
      <c r="O211" s="136">
        <f>-PV($B$191,$B$186,O210*8760*O288)/(O288*8760*$B256)*(1-$B$192)</f>
        <v>6.7162214157809128</v>
      </c>
      <c r="P211" s="136">
        <f>-PV($B$191,$B$186,P210*8760*P288)/(P288*8760*$B256)*(1-$B$192)</f>
        <v>5.0371660618356842</v>
      </c>
      <c r="Q211" s="136">
        <f>-PV($B$191,$B$186,Q210*8760*Q288)/(Q288*8760*$B256)*(1-$B$192)</f>
        <v>3.3581107078904564</v>
      </c>
      <c r="R211" s="136">
        <f>-PV($B$191,$B$186,R210*8760*R288)/(R288*8760*$B256)*(1-$B$192)</f>
        <v>0</v>
      </c>
      <c r="S211" s="136">
        <f>-PV($B$191,$B$186,S210*8760*S288)/(S288*8760*$B256)*(1-$B$192)</f>
        <v>0</v>
      </c>
      <c r="T211" s="136">
        <f>-PV($B$191,$B$186,T210*8760*T288)/(T288*8760*$B256)*(1-$B$192)</f>
        <v>0</v>
      </c>
      <c r="U211" s="136">
        <f>-PV($B$191,$B$186,U210*8760*U288)/(U288*8760*$B256)*(1-$B$192)</f>
        <v>0</v>
      </c>
      <c r="V211" s="136">
        <f>-PV($B$191,$B$186,V210*8760*V288)/(V288*8760*$B256)*(1-$B$192)</f>
        <v>0</v>
      </c>
      <c r="W211" s="136">
        <f>-PV($B$191,$B$186,W210*8760*W288)/(W288*8760*$B256)*(1-$B$192)</f>
        <v>0</v>
      </c>
      <c r="X211" s="136">
        <f>-PV($B$191,$B$186,X210*8760*X288)/(X288*8760*$B256)*(1-$B$192)</f>
        <v>0</v>
      </c>
      <c r="Y211" s="136">
        <f>-PV($B$191,$B$186,Y210*8760*Y288)/(Y288*8760*$B256)*(1-$B$192)</f>
        <v>0</v>
      </c>
      <c r="Z211" s="136">
        <f>-PV($B$191,$B$186,Z210*8760*Z288)/(Z288*8760*$B256)*(1-$B$192)</f>
        <v>0</v>
      </c>
      <c r="AA211" s="136">
        <f>-PV($B$191,$B$186,AA210*8760*AA288)/(AA288*8760*$B256)*(1-$B$192)</f>
        <v>0</v>
      </c>
      <c r="AB211" s="136">
        <f>-PV($B$191,$B$186,AB210*8760*AB288)/(AB288*8760*$B256)*(1-$B$192)</f>
        <v>0</v>
      </c>
      <c r="AC211" s="136">
        <f>-PV($B$191,$B$186,AC210*8760*AC288)/(AC288*8760*$B256)*(1-$B$192)</f>
        <v>0</v>
      </c>
      <c r="AD211" s="118"/>
      <c r="AE211" s="118"/>
      <c r="AF211" s="88"/>
      <c r="AG211" s="88"/>
      <c r="AH211" s="88"/>
      <c r="AI211" s="88"/>
      <c r="AJ211" s="88"/>
    </row>
    <row r="212" spans="1:36" ht="12.75" x14ac:dyDescent="0.2">
      <c r="A212" s="118" t="s">
        <v>839</v>
      </c>
      <c r="B212" s="136">
        <f>B211*$B$185</f>
        <v>5.5111793133007971</v>
      </c>
      <c r="C212" s="136">
        <f t="shared" ref="C212:AC212" si="31">C211*$B$185</f>
        <v>5.5111793133007971</v>
      </c>
      <c r="D212" s="136">
        <f t="shared" si="31"/>
        <v>5.5111793133007971</v>
      </c>
      <c r="E212" s="136">
        <f t="shared" si="31"/>
        <v>5.9580316900549164</v>
      </c>
      <c r="F212" s="136">
        <f t="shared" si="31"/>
        <v>5.9580316900549164</v>
      </c>
      <c r="G212" s="136">
        <f t="shared" si="31"/>
        <v>5.9580316900549164</v>
      </c>
      <c r="H212" s="136">
        <f t="shared" si="31"/>
        <v>5.9580316900549164</v>
      </c>
      <c r="I212" s="136">
        <f t="shared" si="31"/>
        <v>5.9580316900549164</v>
      </c>
      <c r="J212" s="136">
        <f t="shared" si="31"/>
        <v>5.9580316900549164</v>
      </c>
      <c r="K212" s="136">
        <f t="shared" si="31"/>
        <v>5.9580316900549164</v>
      </c>
      <c r="L212" s="136">
        <f t="shared" si="31"/>
        <v>5.9580316900549164</v>
      </c>
      <c r="M212" s="136">
        <f t="shared" si="31"/>
        <v>5.9580316900549164</v>
      </c>
      <c r="N212" s="136">
        <f t="shared" si="31"/>
        <v>5.9580316900549164</v>
      </c>
      <c r="O212" s="136">
        <f t="shared" si="31"/>
        <v>5.9580316900549164</v>
      </c>
      <c r="P212" s="136">
        <f t="shared" si="31"/>
        <v>4.4685237675411873</v>
      </c>
      <c r="Q212" s="136">
        <f t="shared" si="31"/>
        <v>2.9790158450274582</v>
      </c>
      <c r="R212" s="136">
        <f t="shared" si="31"/>
        <v>0</v>
      </c>
      <c r="S212" s="136">
        <f t="shared" si="31"/>
        <v>0</v>
      </c>
      <c r="T212" s="136">
        <f t="shared" si="31"/>
        <v>0</v>
      </c>
      <c r="U212" s="136">
        <f t="shared" si="31"/>
        <v>0</v>
      </c>
      <c r="V212" s="136">
        <f t="shared" si="31"/>
        <v>0</v>
      </c>
      <c r="W212" s="136">
        <f t="shared" si="31"/>
        <v>0</v>
      </c>
      <c r="X212" s="136">
        <f t="shared" si="31"/>
        <v>0</v>
      </c>
      <c r="Y212" s="136">
        <f t="shared" si="31"/>
        <v>0</v>
      </c>
      <c r="Z212" s="136">
        <f t="shared" si="31"/>
        <v>0</v>
      </c>
      <c r="AA212" s="136">
        <f t="shared" si="31"/>
        <v>0</v>
      </c>
      <c r="AB212" s="136">
        <f t="shared" si="31"/>
        <v>0</v>
      </c>
      <c r="AC212" s="136">
        <f t="shared" si="31"/>
        <v>0</v>
      </c>
      <c r="AD212" s="118"/>
      <c r="AE212" s="118"/>
      <c r="AF212" s="88"/>
      <c r="AG212" s="88"/>
      <c r="AH212" s="88"/>
      <c r="AI212" s="88"/>
      <c r="AJ212" s="88"/>
    </row>
    <row r="213" spans="1:36" ht="12.75" x14ac:dyDescent="0.2">
      <c r="A213" s="118"/>
      <c r="B213" s="136"/>
      <c r="C213" s="136"/>
      <c r="D213" s="136"/>
      <c r="E213" s="136"/>
      <c r="F213" s="136"/>
      <c r="G213" s="136"/>
      <c r="H213" s="136"/>
      <c r="I213" s="136"/>
      <c r="J213" s="136"/>
      <c r="K213" s="136"/>
      <c r="L213" s="136"/>
      <c r="M213" s="136"/>
      <c r="N213" s="136"/>
      <c r="O213" s="136"/>
      <c r="P213" s="136"/>
      <c r="Q213" s="136"/>
      <c r="R213" s="136"/>
      <c r="S213" s="136"/>
      <c r="T213" s="136"/>
      <c r="U213" s="136"/>
      <c r="V213" s="136"/>
      <c r="W213" s="136"/>
      <c r="X213" s="136"/>
      <c r="Y213" s="136"/>
      <c r="Z213" s="136"/>
      <c r="AA213" s="136"/>
      <c r="AB213" s="136"/>
      <c r="AC213" s="136"/>
      <c r="AD213" s="118"/>
      <c r="AE213" s="118"/>
      <c r="AF213" s="88"/>
      <c r="AG213" s="88"/>
      <c r="AH213" s="88"/>
      <c r="AI213" s="88"/>
      <c r="AJ213" s="88"/>
    </row>
    <row r="214" spans="1:36" ht="12.75" x14ac:dyDescent="0.2">
      <c r="A214" s="118" t="s">
        <v>840</v>
      </c>
      <c r="B214" s="136">
        <f t="shared" ref="B214:C214" si="32">C214</f>
        <v>23.620381171332561</v>
      </c>
      <c r="C214" s="136">
        <f t="shared" si="32"/>
        <v>23.620381171332561</v>
      </c>
      <c r="D214" s="136">
        <f>((($B$188*C139+$B$187*(1-C139))*(1+($B$190*C171+$B$189*(1-C171))))+(($B$188*C139+$B$187*(1-C139))*$B$193*$B$194))*D198*(1-B192)</f>
        <v>23.620381171332561</v>
      </c>
      <c r="E214" s="136">
        <f>((($B$188*D139+$B$187*(1-D139))*(1+($B$190*D171+$B$189*(1-D171))))+(($B$188*D139+$B$187*(1-D139))*$B$193*$B$194))*E198*(1-C192)</f>
        <v>25.535547212251416</v>
      </c>
      <c r="F214" s="136">
        <f>((($B$188*E139+$B$187*(1-E139))*(1+($B$190*E171+$B$189*(1-E171))))+(($B$188*E139+$B$187*(1-E139))*$B$193*$B$194))*F198*(1-D192)</f>
        <v>25.535547212251416</v>
      </c>
      <c r="G214" s="136">
        <f>((($B$188*F139+$B$187*(1-F139))*(1+($B$190*F171+$B$189*(1-F171))))+(($B$188*F139+$B$187*(1-F139))*$B$193*$B$194))*G198*(1-E192)</f>
        <v>25.535547212251416</v>
      </c>
      <c r="H214" s="136">
        <f>((($B$188*G139+$B$187*(1-G139))*(1+($B$190*G171+$B$189*(1-G171))))+(($B$188*G139+$B$187*(1-G139))*$B$193*$B$194))*H198*(1-F192)</f>
        <v>25.535547212251416</v>
      </c>
      <c r="I214" s="136">
        <f>((($B$188*H139+$B$187*(1-H139))*(1+($B$190*H171+$B$189*(1-H171))))+(($B$188*H139+$B$187*(1-H139))*$B$193*$B$194))*I198*(1-G192)</f>
        <v>25.535547212251416</v>
      </c>
      <c r="J214" s="136">
        <f>((($B$188*I139+$B$187*(1-I139))*(1+($B$190*I171+$B$189*(1-I171))))+(($B$188*I139+$B$187*(1-I139))*$B$193*$B$194))*J198*(1-H192)</f>
        <v>25.535547212251416</v>
      </c>
      <c r="K214" s="136">
        <f>((($B$188*J139+$B$187*(1-J139))*(1+($B$190*J171+$B$189*(1-J171))))+(($B$188*J139+$B$187*(1-J139))*$B$193*$B$194))*K198*(1-I192)</f>
        <v>25.535547212251416</v>
      </c>
      <c r="L214" s="136">
        <f>((($B$188*K139+$B$187*(1-K139))*(1+($B$190*K171+$B$189*(1-K171))))+(($B$188*K139+$B$187*(1-K139))*$B$193*$B$194))*L198*(1-J192)</f>
        <v>25.535547212251416</v>
      </c>
      <c r="M214" s="136">
        <f>((($B$188*L139+$B$187*(1-L139))*(1+($B$190*L171+$B$189*(1-L171))))+(($B$188*L139+$B$187*(1-L139))*$B$193*$B$194))*M198*(1-K192)</f>
        <v>25.535547212251416</v>
      </c>
      <c r="N214" s="136">
        <f>((($B$188*M139+$B$187*(1-M139))*(1+($B$190*M171+$B$189*(1-M171))))+(($B$188*M139+$B$187*(1-M139))*$B$193*$B$194))*N198*(1-L192)</f>
        <v>25.535547212251416</v>
      </c>
      <c r="O214" s="136">
        <f>((($B$188*N139+$B$187*(1-N139))*(1+($B$190*N171+$B$189*(1-N171))))+(($B$188*N139+$B$187*(1-N139))*$B$193*$B$194))*O198*(1-M192)</f>
        <v>25.535547212251416</v>
      </c>
      <c r="P214" s="136">
        <f>((($B$188*O139+$B$187*(1-O139))*(1+($B$190*O171+$B$189*(1-O171))))+(($B$188*O139+$B$187*(1-O139))*$B$193*$B$194))*P198*(1-N192)</f>
        <v>19.151660409188562</v>
      </c>
      <c r="Q214" s="136">
        <f>((($B$188*P139+$B$187*(1-P139))*(1+($B$190*P171+$B$189*(1-P171))))+(($B$188*P139+$B$187*(1-P139))*$B$193*$B$194))*Q198*(1-O192)</f>
        <v>12.767773606125708</v>
      </c>
      <c r="R214" s="136">
        <f>((($B$188*Q139+$B$187*(1-Q139))*(1+($B$190*Q171+$B$189*(1-Q171))))+(($B$188*Q139+$B$187*(1-Q139))*$B$193*$B$194))*R198*(1-P192)</f>
        <v>0</v>
      </c>
      <c r="S214" s="136">
        <f>((($B$188*R139+$B$187*(1-R139))*(1+($B$190*R171+$B$189*(1-R171))))+(($B$188*R139+$B$187*(1-R139))*$B$193*$B$194))*S198*(1-Q192)</f>
        <v>0</v>
      </c>
      <c r="T214" s="136">
        <f>((($B$188*S139+$B$187*(1-S139))*(1+($B$190*S171+$B$189*(1-S171))))+(($B$188*S139+$B$187*(1-S139))*$B$193*$B$194))*T198*(1-R192)</f>
        <v>0</v>
      </c>
      <c r="U214" s="136">
        <f>((($B$188*T139+$B$187*(1-T139))*(1+($B$190*T171+$B$189*(1-T171))))+(($B$188*T139+$B$187*(1-T139))*$B$193*$B$194))*U198*(1-S192)</f>
        <v>0</v>
      </c>
      <c r="V214" s="136">
        <f>((($B$188*U139+$B$187*(1-U139))*(1+($B$190*U171+$B$189*(1-U171))))+(($B$188*U139+$B$187*(1-U139))*$B$193*$B$194))*V198*(1-T192)</f>
        <v>0</v>
      </c>
      <c r="W214" s="136">
        <f>((($B$188*V139+$B$187*(1-V139))*(1+($B$190*V171+$B$189*(1-V171))))+(($B$188*V139+$B$187*(1-V139))*$B$193*$B$194))*W198*(1-U192)</f>
        <v>0</v>
      </c>
      <c r="X214" s="136">
        <f>((($B$188*W139+$B$187*(1-W139))*(1+($B$190*W171+$B$189*(1-W171))))+(($B$188*W139+$B$187*(1-W139))*$B$193*$B$194))*X198*(1-V192)</f>
        <v>0</v>
      </c>
      <c r="Y214" s="136">
        <f>((($B$188*X139+$B$187*(1-X139))*(1+($B$190*X171+$B$189*(1-X171))))+(($B$188*X139+$B$187*(1-X139))*$B$193*$B$194))*Y198*(1-W192)</f>
        <v>0</v>
      </c>
      <c r="Z214" s="136">
        <f>((($B$188*Y139+$B$187*(1-Y139))*(1+($B$190*Y171+$B$189*(1-Y171))))+(($B$188*Y139+$B$187*(1-Y139))*$B$193*$B$194))*Z198*(1-X192)</f>
        <v>0</v>
      </c>
      <c r="AA214" s="136">
        <f>((($B$188*Z139+$B$187*(1-Z139))*(1+($B$190*Z171+$B$189*(1-Z171))))+(($B$188*Z139+$B$187*(1-Z139))*$B$193*$B$194))*AA198*(1-Y192)</f>
        <v>0</v>
      </c>
      <c r="AB214" s="136">
        <f>((($B$188*AA139+$B$187*(1-AA139))*(1+($B$190*AA171+$B$189*(1-AA171))))+(($B$188*AA139+$B$187*(1-AA139))*$B$193*$B$194))*AB198*(1-Z192)</f>
        <v>0</v>
      </c>
      <c r="AC214" s="136">
        <f>((($B$188*AB139+$B$187*(1-AB139))*(1+($B$190*AB171+$B$189*(1-AB171))))+(($B$188*AB139+$B$187*(1-AB139))*$B$193*$B$194))*AC198*(1-AA192)</f>
        <v>0</v>
      </c>
      <c r="AD214" s="118"/>
      <c r="AE214" s="118"/>
      <c r="AF214" s="88"/>
      <c r="AG214" s="88"/>
      <c r="AH214" s="88"/>
      <c r="AI214" s="88"/>
      <c r="AJ214" s="88"/>
    </row>
    <row r="215" spans="1:36" ht="12.75" x14ac:dyDescent="0.2">
      <c r="A215" s="118" t="s">
        <v>745</v>
      </c>
      <c r="B215" s="136">
        <f>-PV($B$191,$B$186,B214*8760*B294)/(B294*8760*$B258)*(1-$B$192)</f>
        <v>6.2125048095973439</v>
      </c>
      <c r="C215" s="136">
        <f>-PV($B$191,$B$186,C214*8760*C294)/(C294*8760*$B258)*(1-$B$192)</f>
        <v>6.2125048095973439</v>
      </c>
      <c r="D215" s="136">
        <f>-PV($B$191,$B$186,D214*8760*D294)/(D294*8760*$B258)*(1-$B$192)</f>
        <v>6.2125048095973439</v>
      </c>
      <c r="E215" s="136">
        <f>-PV($B$191,$B$186,E214*8760*E294)/(E294*8760*$B258)*(1-$B$192)</f>
        <v>6.7162214157809119</v>
      </c>
      <c r="F215" s="136">
        <f>-PV($B$191,$B$186,F214*8760*F294)/(F294*8760*$B258)*(1-$B$192)</f>
        <v>6.7162214157809119</v>
      </c>
      <c r="G215" s="136">
        <f>-PV($B$191,$B$186,G214*8760*G294)/(G294*8760*$B258)*(1-$B$192)</f>
        <v>6.7162214157809119</v>
      </c>
      <c r="H215" s="136">
        <f>-PV($B$191,$B$186,H214*8760*H294)/(H294*8760*$B258)*(1-$B$192)</f>
        <v>6.7162214157809119</v>
      </c>
      <c r="I215" s="136">
        <f>-PV($B$191,$B$186,I214*8760*I294)/(I294*8760*$B258)*(1-$B$192)</f>
        <v>6.7162214157809119</v>
      </c>
      <c r="J215" s="136">
        <f>-PV($B$191,$B$186,J214*8760*J294)/(J294*8760*$B258)*(1-$B$192)</f>
        <v>6.7162214157809119</v>
      </c>
      <c r="K215" s="136">
        <f>-PV($B$191,$B$186,K214*8760*K294)/(K294*8760*$B258)*(1-$B$192)</f>
        <v>6.7162214157809119</v>
      </c>
      <c r="L215" s="136">
        <f>-PV($B$191,$B$186,L214*8760*L294)/(L294*8760*$B258)*(1-$B$192)</f>
        <v>6.7162214157809119</v>
      </c>
      <c r="M215" s="136">
        <f>-PV($B$191,$B$186,M214*8760*M294)/(M294*8760*$B258)*(1-$B$192)</f>
        <v>6.7162214157809119</v>
      </c>
      <c r="N215" s="136">
        <f>-PV($B$191,$B$186,N214*8760*N294)/(N294*8760*$B258)*(1-$B$192)</f>
        <v>6.7162214157809119</v>
      </c>
      <c r="O215" s="136">
        <f>-PV($B$191,$B$186,O214*8760*O294)/(O294*8760*$B258)*(1-$B$192)</f>
        <v>6.7162214157809119</v>
      </c>
      <c r="P215" s="136">
        <f>-PV($B$191,$B$186,P214*8760*P294)/(P294*8760*$B258)*(1-$B$192)</f>
        <v>5.037166061835685</v>
      </c>
      <c r="Q215" s="136">
        <f>-PV($B$191,$B$186,Q214*8760*Q294)/(Q294*8760*$B258)*(1-$B$192)</f>
        <v>3.358110707890456</v>
      </c>
      <c r="R215" s="136">
        <f>-PV($B$191,$B$186,R214*8760*R294)/(R294*8760*$B258)*(1-$B$192)</f>
        <v>0</v>
      </c>
      <c r="S215" s="136">
        <f>-PV($B$191,$B$186,S214*8760*S294)/(S294*8760*$B258)*(1-$B$192)</f>
        <v>0</v>
      </c>
      <c r="T215" s="136">
        <f>-PV($B$191,$B$186,T214*8760*T294)/(T294*8760*$B258)*(1-$B$192)</f>
        <v>0</v>
      </c>
      <c r="U215" s="136">
        <f>-PV($B$191,$B$186,U214*8760*U294)/(U294*8760*$B258)*(1-$B$192)</f>
        <v>0</v>
      </c>
      <c r="V215" s="136">
        <f>-PV($B$191,$B$186,V214*8760*V294)/(V294*8760*$B258)*(1-$B$192)</f>
        <v>0</v>
      </c>
      <c r="W215" s="136">
        <f>-PV($B$191,$B$186,W214*8760*W294)/(W294*8760*$B258)*(1-$B$192)</f>
        <v>0</v>
      </c>
      <c r="X215" s="136">
        <f>-PV($B$191,$B$186,X214*8760*X294)/(X294*8760*$B258)*(1-$B$192)</f>
        <v>0</v>
      </c>
      <c r="Y215" s="136">
        <f>-PV($B$191,$B$186,Y214*8760*Y294)/(Y294*8760*$B258)*(1-$B$192)</f>
        <v>0</v>
      </c>
      <c r="Z215" s="136">
        <f>-PV($B$191,$B$186,Z214*8760*Z294)/(Z294*8760*$B258)*(1-$B$192)</f>
        <v>0</v>
      </c>
      <c r="AA215" s="136">
        <f>-PV($B$191,$B$186,AA214*8760*AA294)/(AA294*8760*$B258)*(1-$B$192)</f>
        <v>0</v>
      </c>
      <c r="AB215" s="136">
        <f>-PV($B$191,$B$186,AB214*8760*AB294)/(AB294*8760*$B258)*(1-$B$192)</f>
        <v>0</v>
      </c>
      <c r="AC215" s="136">
        <f>-PV($B$191,$B$186,AC214*8760*AC294)/(AC294*8760*$B258)*(1-$B$192)</f>
        <v>0</v>
      </c>
      <c r="AD215" s="118"/>
      <c r="AE215" s="118"/>
      <c r="AF215" s="88"/>
      <c r="AG215" s="88"/>
      <c r="AH215" s="88"/>
      <c r="AI215" s="88"/>
      <c r="AJ215" s="88"/>
    </row>
    <row r="216" spans="1:36" ht="12.75" x14ac:dyDescent="0.2">
      <c r="A216" s="118" t="s">
        <v>841</v>
      </c>
      <c r="B216" s="136">
        <f>B215*$B$185</f>
        <v>5.5111793133007971</v>
      </c>
      <c r="C216" s="136">
        <f t="shared" ref="C216:AC216" si="33">C215*$B$185</f>
        <v>5.5111793133007971</v>
      </c>
      <c r="D216" s="136">
        <f t="shared" si="33"/>
        <v>5.5111793133007971</v>
      </c>
      <c r="E216" s="136">
        <f t="shared" si="33"/>
        <v>5.9580316900549155</v>
      </c>
      <c r="F216" s="136">
        <f t="shared" si="33"/>
        <v>5.9580316900549155</v>
      </c>
      <c r="G216" s="136">
        <f t="shared" si="33"/>
        <v>5.9580316900549155</v>
      </c>
      <c r="H216" s="136">
        <f t="shared" si="33"/>
        <v>5.9580316900549155</v>
      </c>
      <c r="I216" s="136">
        <f t="shared" si="33"/>
        <v>5.9580316900549155</v>
      </c>
      <c r="J216" s="136">
        <f t="shared" si="33"/>
        <v>5.9580316900549155</v>
      </c>
      <c r="K216" s="136">
        <f t="shared" si="33"/>
        <v>5.9580316900549155</v>
      </c>
      <c r="L216" s="136">
        <f t="shared" si="33"/>
        <v>5.9580316900549155</v>
      </c>
      <c r="M216" s="136">
        <f t="shared" si="33"/>
        <v>5.9580316900549155</v>
      </c>
      <c r="N216" s="136">
        <f t="shared" si="33"/>
        <v>5.9580316900549155</v>
      </c>
      <c r="O216" s="136">
        <f t="shared" si="33"/>
        <v>5.9580316900549155</v>
      </c>
      <c r="P216" s="136">
        <f t="shared" si="33"/>
        <v>4.4685237675411882</v>
      </c>
      <c r="Q216" s="136">
        <f t="shared" si="33"/>
        <v>2.9790158450274578</v>
      </c>
      <c r="R216" s="136">
        <f t="shared" si="33"/>
        <v>0</v>
      </c>
      <c r="S216" s="136">
        <f t="shared" si="33"/>
        <v>0</v>
      </c>
      <c r="T216" s="136">
        <f t="shared" si="33"/>
        <v>0</v>
      </c>
      <c r="U216" s="136">
        <f t="shared" si="33"/>
        <v>0</v>
      </c>
      <c r="V216" s="136">
        <f t="shared" si="33"/>
        <v>0</v>
      </c>
      <c r="W216" s="136">
        <f t="shared" si="33"/>
        <v>0</v>
      </c>
      <c r="X216" s="136">
        <f t="shared" si="33"/>
        <v>0</v>
      </c>
      <c r="Y216" s="136">
        <f t="shared" si="33"/>
        <v>0</v>
      </c>
      <c r="Z216" s="136">
        <f t="shared" si="33"/>
        <v>0</v>
      </c>
      <c r="AA216" s="136">
        <f t="shared" si="33"/>
        <v>0</v>
      </c>
      <c r="AB216" s="136">
        <f t="shared" si="33"/>
        <v>0</v>
      </c>
      <c r="AC216" s="136">
        <f t="shared" si="33"/>
        <v>0</v>
      </c>
      <c r="AD216" s="118"/>
      <c r="AE216" s="118"/>
      <c r="AF216" s="88"/>
      <c r="AG216" s="88"/>
      <c r="AH216" s="88"/>
      <c r="AI216" s="88"/>
      <c r="AJ216" s="88"/>
    </row>
    <row r="217" spans="1:36" ht="12.75" x14ac:dyDescent="0.2">
      <c r="A217" s="118"/>
      <c r="B217" s="136"/>
      <c r="C217" s="136"/>
      <c r="D217" s="136"/>
      <c r="E217" s="136"/>
      <c r="F217" s="136"/>
      <c r="G217" s="136"/>
      <c r="H217" s="136"/>
      <c r="I217" s="136"/>
      <c r="J217" s="136"/>
      <c r="K217" s="136"/>
      <c r="L217" s="136"/>
      <c r="M217" s="136"/>
      <c r="N217" s="136"/>
      <c r="O217" s="136"/>
      <c r="P217" s="136"/>
      <c r="Q217" s="136"/>
      <c r="R217" s="136"/>
      <c r="S217" s="136"/>
      <c r="T217" s="136"/>
      <c r="U217" s="136"/>
      <c r="V217" s="136"/>
      <c r="W217" s="136"/>
      <c r="X217" s="136"/>
      <c r="Y217" s="136"/>
      <c r="Z217" s="136"/>
      <c r="AA217" s="136"/>
      <c r="AB217" s="136"/>
      <c r="AC217" s="136"/>
      <c r="AD217" s="118"/>
      <c r="AE217" s="118"/>
      <c r="AF217" s="88"/>
      <c r="AG217" s="88"/>
      <c r="AH217" s="88"/>
      <c r="AI217" s="88"/>
      <c r="AJ217" s="88"/>
    </row>
    <row r="218" spans="1:36" ht="12.75" x14ac:dyDescent="0.2">
      <c r="A218" s="118" t="s">
        <v>842</v>
      </c>
      <c r="B218" s="136">
        <f t="shared" ref="B218:C218" si="34">C218</f>
        <v>23.620381171332561</v>
      </c>
      <c r="C218" s="136">
        <f t="shared" si="34"/>
        <v>23.620381171332561</v>
      </c>
      <c r="D218" s="136">
        <f>((($B$188*C139+$B$187*(1-C139))*(1+($B$190*C171+$B$189*(1-C171))))+(($B$188*C139+$B$187*(1-C139))*$B$193*$B$194))*D198*(1-B192)</f>
        <v>23.620381171332561</v>
      </c>
      <c r="E218" s="136">
        <f>((($B$188*D139+$B$187*(1-D139))*(1+($B$190*D171+$B$189*(1-D171))))+(($B$188*D139+$B$187*(1-D139))*$B$193*$B$194))*E198*(1-C192)</f>
        <v>25.535547212251416</v>
      </c>
      <c r="F218" s="136">
        <f>((($B$188*E139+$B$187*(1-E139))*(1+($B$190*E171+$B$189*(1-E171))))+(($B$188*E139+$B$187*(1-E139))*$B$193*$B$194))*F198*(1-D192)</f>
        <v>25.535547212251416</v>
      </c>
      <c r="G218" s="136">
        <f>((($B$188*F139+$B$187*(1-F139))*(1+($B$190*F171+$B$189*(1-F171))))+(($B$188*F139+$B$187*(1-F139))*$B$193*$B$194))*G198*(1-E192)</f>
        <v>25.535547212251416</v>
      </c>
      <c r="H218" s="136">
        <f>((($B$188*G139+$B$187*(1-G139))*(1+($B$190*G171+$B$189*(1-G171))))+(($B$188*G139+$B$187*(1-G139))*$B$193*$B$194))*H198*(1-F192)</f>
        <v>25.535547212251416</v>
      </c>
      <c r="I218" s="136">
        <f>((($B$188*H139+$B$187*(1-H139))*(1+($B$190*H171+$B$189*(1-H171))))+(($B$188*H139+$B$187*(1-H139))*$B$193*$B$194))*I198*(1-G192)</f>
        <v>25.535547212251416</v>
      </c>
      <c r="J218" s="136">
        <f>((($B$188*I139+$B$187*(1-I139))*(1+($B$190*I171+$B$189*(1-I171))))+(($B$188*I139+$B$187*(1-I139))*$B$193*$B$194))*J198*(1-H192)</f>
        <v>25.535547212251416</v>
      </c>
      <c r="K218" s="136">
        <f>((($B$188*J139+$B$187*(1-J139))*(1+($B$190*J171+$B$189*(1-J171))))+(($B$188*J139+$B$187*(1-J139))*$B$193*$B$194))*K198*(1-I192)</f>
        <v>25.535547212251416</v>
      </c>
      <c r="L218" s="136">
        <f>((($B$188*K139+$B$187*(1-K139))*(1+($B$190*K171+$B$189*(1-K171))))+(($B$188*K139+$B$187*(1-K139))*$B$193*$B$194))*L198*(1-J192)</f>
        <v>25.535547212251416</v>
      </c>
      <c r="M218" s="136">
        <f>((($B$188*L139+$B$187*(1-L139))*(1+($B$190*L171+$B$189*(1-L171))))+(($B$188*L139+$B$187*(1-L139))*$B$193*$B$194))*M198*(1-K192)</f>
        <v>25.535547212251416</v>
      </c>
      <c r="N218" s="136">
        <f>((($B$188*M139+$B$187*(1-M139))*(1+($B$190*M171+$B$189*(1-M171))))+(($B$188*M139+$B$187*(1-M139))*$B$193*$B$194))*N198*(1-L192)</f>
        <v>25.535547212251416</v>
      </c>
      <c r="O218" s="136">
        <f>((($B$188*N139+$B$187*(1-N139))*(1+($B$190*N171+$B$189*(1-N171))))+(($B$188*N139+$B$187*(1-N139))*$B$193*$B$194))*O198*(1-M192)</f>
        <v>25.535547212251416</v>
      </c>
      <c r="P218" s="136">
        <f>((($B$188*O139+$B$187*(1-O139))*(1+($B$190*O171+$B$189*(1-O171))))+(($B$188*O139+$B$187*(1-O139))*$B$193*$B$194))*P198*(1-N192)</f>
        <v>19.151660409188562</v>
      </c>
      <c r="Q218" s="136">
        <f>((($B$188*P139+$B$187*(1-P139))*(1+($B$190*P171+$B$189*(1-P171))))+(($B$188*P139+$B$187*(1-P139))*$B$193*$B$194))*Q198*(1-O192)</f>
        <v>12.767773606125708</v>
      </c>
      <c r="R218" s="136">
        <f>((($B$188*Q139+$B$187*(1-Q139))*(1+($B$190*Q171+$B$189*(1-Q171))))+(($B$188*Q139+$B$187*(1-Q139))*$B$193*$B$194))*R198*(1-P192)</f>
        <v>0</v>
      </c>
      <c r="S218" s="136">
        <f>((($B$188*R139+$B$187*(1-R139))*(1+($B$190*R171+$B$189*(1-R171))))+(($B$188*R139+$B$187*(1-R139))*$B$193*$B$194))*S198*(1-Q192)</f>
        <v>0</v>
      </c>
      <c r="T218" s="136">
        <f>((($B$188*S139+$B$187*(1-S139))*(1+($B$190*S171+$B$189*(1-S171))))+(($B$188*S139+$B$187*(1-S139))*$B$193*$B$194))*T198*(1-R192)</f>
        <v>0</v>
      </c>
      <c r="U218" s="136">
        <f>((($B$188*T139+$B$187*(1-T139))*(1+($B$190*T171+$B$189*(1-T171))))+(($B$188*T139+$B$187*(1-T139))*$B$193*$B$194))*U198*(1-S192)</f>
        <v>0</v>
      </c>
      <c r="V218" s="136">
        <f>((($B$188*U139+$B$187*(1-U139))*(1+($B$190*U171+$B$189*(1-U171))))+(($B$188*U139+$B$187*(1-U139))*$B$193*$B$194))*V198*(1-T192)</f>
        <v>0</v>
      </c>
      <c r="W218" s="136">
        <f>((($B$188*V139+$B$187*(1-V139))*(1+($B$190*V171+$B$189*(1-V171))))+(($B$188*V139+$B$187*(1-V139))*$B$193*$B$194))*W198*(1-U192)</f>
        <v>0</v>
      </c>
      <c r="X218" s="136">
        <f>((($B$188*W139+$B$187*(1-W139))*(1+($B$190*W171+$B$189*(1-W171))))+(($B$188*W139+$B$187*(1-W139))*$B$193*$B$194))*X198*(1-V192)</f>
        <v>0</v>
      </c>
      <c r="Y218" s="136">
        <f>((($B$188*X139+$B$187*(1-X139))*(1+($B$190*X171+$B$189*(1-X171))))+(($B$188*X139+$B$187*(1-X139))*$B$193*$B$194))*Y198*(1-W192)</f>
        <v>0</v>
      </c>
      <c r="Z218" s="136">
        <f>((($B$188*Y139+$B$187*(1-Y139))*(1+($B$190*Y171+$B$189*(1-Y171))))+(($B$188*Y139+$B$187*(1-Y139))*$B$193*$B$194))*Z198*(1-X192)</f>
        <v>0</v>
      </c>
      <c r="AA218" s="136">
        <f>((($B$188*Z139+$B$187*(1-Z139))*(1+($B$190*Z171+$B$189*(1-Z171))))+(($B$188*Z139+$B$187*(1-Z139))*$B$193*$B$194))*AA198*(1-Y192)</f>
        <v>0</v>
      </c>
      <c r="AB218" s="136">
        <f>((($B$188*AA139+$B$187*(1-AA139))*(1+($B$190*AA171+$B$189*(1-AA171))))+(($B$188*AA139+$B$187*(1-AA139))*$B$193*$B$194))*AB198*(1-Z192)</f>
        <v>0</v>
      </c>
      <c r="AC218" s="136">
        <f>((($B$188*AB139+$B$187*(1-AB139))*(1+($B$190*AB171+$B$189*(1-AB171))))+(($B$188*AB139+$B$187*(1-AB139))*$B$193*$B$194))*AC198*(1-AA192)</f>
        <v>0</v>
      </c>
      <c r="AD218" s="118"/>
      <c r="AE218" s="118"/>
      <c r="AF218" s="88"/>
      <c r="AG218" s="88"/>
      <c r="AH218" s="88"/>
      <c r="AI218" s="88"/>
      <c r="AJ218" s="88"/>
    </row>
    <row r="219" spans="1:36" ht="12.75" x14ac:dyDescent="0.2">
      <c r="A219" s="118" t="s">
        <v>746</v>
      </c>
      <c r="B219" s="136">
        <f>-PV($B$191,$B$186,B218*8760*B315)/(B315*8760*$B265)*(1-$B$192)</f>
        <v>4.1416698730648962</v>
      </c>
      <c r="C219" s="136">
        <f>-PV($B$191,$B$186,C218*8760*C315)/(C315*8760*$B265)*(1-$B$192)</f>
        <v>4.1416698730648962</v>
      </c>
      <c r="D219" s="136">
        <f>-PV($B$191,$B$186,D218*8760*D315)/(D315*8760*$B265)*(1-$B$192)</f>
        <v>4.1416698730648962</v>
      </c>
      <c r="E219" s="136">
        <f>-PV($B$191,$B$186,E218*8760*E315)/(E315*8760*$B265)*(1-$B$192)</f>
        <v>4.4774809438539416</v>
      </c>
      <c r="F219" s="136">
        <f>-PV($B$191,$B$186,F218*8760*F315)/(F315*8760*$B265)*(1-$B$192)</f>
        <v>4.4774809438539416</v>
      </c>
      <c r="G219" s="136">
        <f>-PV($B$191,$B$186,G218*8760*G315)/(G315*8760*$B265)*(1-$B$192)</f>
        <v>4.4774809438539416</v>
      </c>
      <c r="H219" s="136">
        <f>-PV($B$191,$B$186,H218*8760*H315)/(H315*8760*$B265)*(1-$B$192)</f>
        <v>4.4774809438539416</v>
      </c>
      <c r="I219" s="136">
        <f>-PV($B$191,$B$186,I218*8760*I315)/(I315*8760*$B265)*(1-$B$192)</f>
        <v>4.4774809438539416</v>
      </c>
      <c r="J219" s="136">
        <f>-PV($B$191,$B$186,J218*8760*J315)/(J315*8760*$B265)*(1-$B$192)</f>
        <v>4.4774809438539416</v>
      </c>
      <c r="K219" s="136">
        <f>-PV($B$191,$B$186,K218*8760*K315)/(K315*8760*$B265)*(1-$B$192)</f>
        <v>4.4774809438539416</v>
      </c>
      <c r="L219" s="136">
        <f>-PV($B$191,$B$186,L218*8760*L315)/(L315*8760*$B265)*(1-$B$192)</f>
        <v>4.4774809438539416</v>
      </c>
      <c r="M219" s="136">
        <f>-PV($B$191,$B$186,M218*8760*M315)/(M315*8760*$B265)*(1-$B$192)</f>
        <v>4.4774809438539416</v>
      </c>
      <c r="N219" s="136">
        <f>-PV($B$191,$B$186,N218*8760*N315)/(N315*8760*$B265)*(1-$B$192)</f>
        <v>4.4774809438539416</v>
      </c>
      <c r="O219" s="136">
        <f>-PV($B$191,$B$186,O218*8760*O315)/(O315*8760*$B265)*(1-$B$192)</f>
        <v>4.4774809438539416</v>
      </c>
      <c r="P219" s="136">
        <f>-PV($B$191,$B$186,P218*8760*P315)/(P315*8760*$B265)*(1-$B$192)</f>
        <v>3.3581107078904555</v>
      </c>
      <c r="Q219" s="136">
        <f>-PV($B$191,$B$186,Q218*8760*Q315)/(Q315*8760*$B265)*(1-$B$192)</f>
        <v>2.2387404719269708</v>
      </c>
      <c r="R219" s="136">
        <f>-PV($B$191,$B$186,R218*8760*R315)/(R315*8760*$B265)*(1-$B$192)</f>
        <v>0</v>
      </c>
      <c r="S219" s="136">
        <f>-PV($B$191,$B$186,S218*8760*S315)/(S315*8760*$B265)*(1-$B$192)</f>
        <v>0</v>
      </c>
      <c r="T219" s="136">
        <f>-PV($B$191,$B$186,T218*8760*T315)/(T315*8760*$B265)*(1-$B$192)</f>
        <v>0</v>
      </c>
      <c r="U219" s="136">
        <f>-PV($B$191,$B$186,U218*8760*U315)/(U315*8760*$B265)*(1-$B$192)</f>
        <v>0</v>
      </c>
      <c r="V219" s="136">
        <f>-PV($B$191,$B$186,V218*8760*V315)/(V315*8760*$B265)*(1-$B$192)</f>
        <v>0</v>
      </c>
      <c r="W219" s="136">
        <f>-PV($B$191,$B$186,W218*8760*W315)/(W315*8760*$B265)*(1-$B$192)</f>
        <v>0</v>
      </c>
      <c r="X219" s="136">
        <f>-PV($B$191,$B$186,X218*8760*X315)/(X315*8760*$B265)*(1-$B$192)</f>
        <v>0</v>
      </c>
      <c r="Y219" s="136">
        <f>-PV($B$191,$B$186,Y218*8760*Y315)/(Y315*8760*$B265)*(1-$B$192)</f>
        <v>0</v>
      </c>
      <c r="Z219" s="136">
        <f>-PV($B$191,$B$186,Z218*8760*Z315)/(Z315*8760*$B265)*(1-$B$192)</f>
        <v>0</v>
      </c>
      <c r="AA219" s="136">
        <f>-PV($B$191,$B$186,AA218*8760*AA315)/(AA315*8760*$B265)*(1-$B$192)</f>
        <v>0</v>
      </c>
      <c r="AB219" s="136">
        <f>-PV($B$191,$B$186,AB218*8760*AB315)/(AB315*8760*$B265)*(1-$B$192)</f>
        <v>0</v>
      </c>
      <c r="AC219" s="136">
        <f>-PV($B$191,$B$186,AC218*8760*AC315)/(AC315*8760*$B265)*(1-$B$192)</f>
        <v>0</v>
      </c>
      <c r="AD219" s="118"/>
      <c r="AE219" s="118"/>
      <c r="AF219" s="88"/>
      <c r="AG219" s="88"/>
      <c r="AH219" s="88"/>
      <c r="AI219" s="88"/>
      <c r="AJ219" s="88"/>
    </row>
    <row r="220" spans="1:36" ht="12.75" x14ac:dyDescent="0.2">
      <c r="A220" s="118" t="s">
        <v>843</v>
      </c>
      <c r="B220" s="136">
        <f>B219*$B$185</f>
        <v>3.6741195422005317</v>
      </c>
      <c r="C220" s="136">
        <f t="shared" ref="C220:AC220" si="35">C219*$B$185</f>
        <v>3.6741195422005317</v>
      </c>
      <c r="D220" s="136">
        <f t="shared" si="35"/>
        <v>3.6741195422005317</v>
      </c>
      <c r="E220" s="136">
        <f t="shared" si="35"/>
        <v>3.9720211267032774</v>
      </c>
      <c r="F220" s="136">
        <f t="shared" si="35"/>
        <v>3.9720211267032774</v>
      </c>
      <c r="G220" s="136">
        <f t="shared" si="35"/>
        <v>3.9720211267032774</v>
      </c>
      <c r="H220" s="136">
        <f t="shared" si="35"/>
        <v>3.9720211267032774</v>
      </c>
      <c r="I220" s="136">
        <f t="shared" si="35"/>
        <v>3.9720211267032774</v>
      </c>
      <c r="J220" s="136">
        <f t="shared" si="35"/>
        <v>3.9720211267032774</v>
      </c>
      <c r="K220" s="136">
        <f t="shared" si="35"/>
        <v>3.9720211267032774</v>
      </c>
      <c r="L220" s="136">
        <f t="shared" si="35"/>
        <v>3.9720211267032774</v>
      </c>
      <c r="M220" s="136">
        <f t="shared" si="35"/>
        <v>3.9720211267032774</v>
      </c>
      <c r="N220" s="136">
        <f t="shared" si="35"/>
        <v>3.9720211267032774</v>
      </c>
      <c r="O220" s="136">
        <f t="shared" si="35"/>
        <v>3.9720211267032774</v>
      </c>
      <c r="P220" s="136">
        <f t="shared" si="35"/>
        <v>2.9790158450274578</v>
      </c>
      <c r="Q220" s="136">
        <f t="shared" si="35"/>
        <v>1.9860105633516387</v>
      </c>
      <c r="R220" s="136">
        <f t="shared" si="35"/>
        <v>0</v>
      </c>
      <c r="S220" s="136">
        <f t="shared" si="35"/>
        <v>0</v>
      </c>
      <c r="T220" s="136">
        <f t="shared" si="35"/>
        <v>0</v>
      </c>
      <c r="U220" s="136">
        <f t="shared" si="35"/>
        <v>0</v>
      </c>
      <c r="V220" s="136">
        <f t="shared" si="35"/>
        <v>0</v>
      </c>
      <c r="W220" s="136">
        <f t="shared" si="35"/>
        <v>0</v>
      </c>
      <c r="X220" s="136">
        <f t="shared" si="35"/>
        <v>0</v>
      </c>
      <c r="Y220" s="136">
        <f t="shared" si="35"/>
        <v>0</v>
      </c>
      <c r="Z220" s="136">
        <f t="shared" si="35"/>
        <v>0</v>
      </c>
      <c r="AA220" s="136">
        <f t="shared" si="35"/>
        <v>0</v>
      </c>
      <c r="AB220" s="136">
        <f t="shared" si="35"/>
        <v>0</v>
      </c>
      <c r="AC220" s="136">
        <f t="shared" si="35"/>
        <v>0</v>
      </c>
      <c r="AD220" s="118"/>
      <c r="AE220" s="118"/>
      <c r="AF220" s="88"/>
      <c r="AG220" s="88"/>
      <c r="AH220" s="88"/>
      <c r="AI220" s="88"/>
      <c r="AJ220" s="88"/>
    </row>
    <row r="221" spans="1:36" ht="12.75" x14ac:dyDescent="0.2">
      <c r="A221" s="118"/>
      <c r="B221" s="136"/>
      <c r="C221" s="136"/>
      <c r="D221" s="136"/>
      <c r="E221" s="136"/>
      <c r="F221" s="136"/>
      <c r="G221" s="136"/>
      <c r="H221" s="136"/>
      <c r="I221" s="136"/>
      <c r="J221" s="136"/>
      <c r="K221" s="136"/>
      <c r="L221" s="136"/>
      <c r="M221" s="136"/>
      <c r="N221" s="136"/>
      <c r="O221" s="136"/>
      <c r="P221" s="136"/>
      <c r="Q221" s="136"/>
      <c r="R221" s="136"/>
      <c r="S221" s="136"/>
      <c r="T221" s="136"/>
      <c r="U221" s="136"/>
      <c r="V221" s="136"/>
      <c r="W221" s="136"/>
      <c r="X221" s="136"/>
      <c r="Y221" s="136"/>
      <c r="Z221" s="136"/>
      <c r="AA221" s="136"/>
      <c r="AB221" s="136"/>
      <c r="AC221" s="136"/>
      <c r="AD221" s="118"/>
      <c r="AE221" s="118"/>
      <c r="AF221" s="88"/>
      <c r="AG221" s="88"/>
      <c r="AH221" s="88"/>
      <c r="AI221" s="88"/>
      <c r="AJ221" s="88"/>
    </row>
    <row r="222" spans="1:36" s="141" customFormat="1" ht="12.75" x14ac:dyDescent="0.2">
      <c r="A222" s="137" t="s">
        <v>835</v>
      </c>
      <c r="B222" s="138"/>
      <c r="C222" s="138"/>
      <c r="D222" s="138"/>
      <c r="E222" s="138"/>
      <c r="F222" s="138"/>
      <c r="G222" s="138"/>
      <c r="H222" s="138"/>
      <c r="I222" s="138"/>
      <c r="J222" s="138"/>
      <c r="K222" s="138"/>
      <c r="L222" s="138"/>
      <c r="M222" s="138"/>
      <c r="N222" s="138"/>
      <c r="O222" s="138"/>
      <c r="P222" s="138"/>
      <c r="Q222" s="138"/>
      <c r="R222" s="138"/>
      <c r="S222" s="138"/>
      <c r="T222" s="138"/>
      <c r="U222" s="138"/>
      <c r="V222" s="138"/>
      <c r="W222" s="138"/>
      <c r="X222" s="138"/>
      <c r="Y222" s="138"/>
      <c r="Z222" s="138"/>
      <c r="AA222" s="138"/>
      <c r="AB222" s="138"/>
      <c r="AC222" s="138"/>
      <c r="AD222" s="139"/>
      <c r="AE222" s="139"/>
      <c r="AF222" s="140"/>
      <c r="AG222" s="140"/>
      <c r="AH222" s="140"/>
      <c r="AI222" s="140"/>
      <c r="AJ222" s="140"/>
    </row>
    <row r="223" spans="1:36" ht="12.75" x14ac:dyDescent="0.2">
      <c r="A223" s="118" t="s">
        <v>747</v>
      </c>
      <c r="B223" s="118">
        <v>2022</v>
      </c>
      <c r="C223" s="118">
        <v>2023</v>
      </c>
      <c r="D223" s="118">
        <v>2024</v>
      </c>
      <c r="E223" s="118">
        <v>2025</v>
      </c>
      <c r="F223" s="118">
        <v>2026</v>
      </c>
      <c r="G223" s="118">
        <v>2027</v>
      </c>
      <c r="H223" s="118">
        <v>2028</v>
      </c>
      <c r="I223" s="118">
        <v>2029</v>
      </c>
      <c r="J223" s="118">
        <v>2030</v>
      </c>
      <c r="K223" s="118">
        <v>2031</v>
      </c>
      <c r="L223" s="118">
        <v>2032</v>
      </c>
      <c r="M223" s="88">
        <v>2033</v>
      </c>
      <c r="N223" s="88">
        <v>2034</v>
      </c>
      <c r="O223" s="88">
        <v>2035</v>
      </c>
      <c r="P223" s="88">
        <v>2036</v>
      </c>
      <c r="Q223" s="88">
        <v>2037</v>
      </c>
      <c r="R223" s="88">
        <v>2038</v>
      </c>
      <c r="S223" s="88">
        <v>2039</v>
      </c>
      <c r="T223" s="88">
        <v>2040</v>
      </c>
      <c r="U223" s="88">
        <v>2041</v>
      </c>
      <c r="V223" s="88">
        <v>2042</v>
      </c>
      <c r="W223" s="88">
        <v>2043</v>
      </c>
      <c r="X223" s="88">
        <v>2044</v>
      </c>
      <c r="Y223" s="88">
        <v>2045</v>
      </c>
      <c r="Z223" s="88">
        <v>2046</v>
      </c>
      <c r="AA223" s="88">
        <v>2047</v>
      </c>
      <c r="AB223" s="88">
        <v>2048</v>
      </c>
      <c r="AC223" s="88">
        <v>2049</v>
      </c>
      <c r="AD223" s="88">
        <v>2050</v>
      </c>
      <c r="AE223" s="88"/>
      <c r="AF223" s="88"/>
      <c r="AG223" s="88"/>
      <c r="AH223" s="88"/>
      <c r="AI223" s="88"/>
      <c r="AJ223" s="88"/>
    </row>
    <row r="224" spans="1:36" ht="12.75" x14ac:dyDescent="0.2">
      <c r="A224" s="118" t="s">
        <v>739</v>
      </c>
      <c r="B224" s="125">
        <v>0</v>
      </c>
      <c r="C224" s="125">
        <v>1</v>
      </c>
      <c r="D224" s="125">
        <v>1</v>
      </c>
      <c r="E224" s="125">
        <v>1</v>
      </c>
      <c r="F224" s="125">
        <v>1</v>
      </c>
      <c r="G224" s="125">
        <v>1</v>
      </c>
      <c r="H224" s="125">
        <v>1</v>
      </c>
      <c r="I224" s="125">
        <v>1</v>
      </c>
      <c r="J224" s="125">
        <v>1</v>
      </c>
      <c r="K224" s="125">
        <v>1</v>
      </c>
      <c r="L224" s="125">
        <v>1</v>
      </c>
      <c r="M224" s="125">
        <v>1</v>
      </c>
      <c r="N224" s="125">
        <v>1</v>
      </c>
      <c r="O224" s="125">
        <v>1</v>
      </c>
      <c r="P224" s="125">
        <v>1</v>
      </c>
      <c r="Q224" s="125">
        <v>0.75</v>
      </c>
      <c r="R224" s="125">
        <v>0.5</v>
      </c>
      <c r="S224" s="125">
        <v>0</v>
      </c>
      <c r="T224" s="125">
        <v>0</v>
      </c>
      <c r="U224" s="125">
        <v>0</v>
      </c>
      <c r="V224" s="125">
        <v>0</v>
      </c>
      <c r="W224" s="125">
        <v>0</v>
      </c>
      <c r="X224" s="125">
        <v>0</v>
      </c>
      <c r="Y224" s="125">
        <v>0</v>
      </c>
      <c r="Z224" s="125">
        <v>0</v>
      </c>
      <c r="AA224" s="125">
        <v>0</v>
      </c>
      <c r="AB224" s="125">
        <v>0</v>
      </c>
      <c r="AC224" s="125">
        <v>0</v>
      </c>
      <c r="AD224" s="125">
        <v>0</v>
      </c>
      <c r="AE224" s="88"/>
      <c r="AF224" s="88"/>
      <c r="AG224" s="88"/>
      <c r="AH224" s="88"/>
      <c r="AI224" s="88"/>
      <c r="AJ224" s="88"/>
    </row>
    <row r="225" spans="1:36" ht="12.75" x14ac:dyDescent="0.2">
      <c r="A225" s="92"/>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row>
    <row r="226" spans="1:36" ht="12.75" x14ac:dyDescent="0.2">
      <c r="A226" s="118" t="s">
        <v>748</v>
      </c>
      <c r="B226" s="127">
        <v>0.06</v>
      </c>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row>
    <row r="227" spans="1:36" ht="12.75" x14ac:dyDescent="0.2">
      <c r="A227" s="118" t="s">
        <v>749</v>
      </c>
      <c r="B227" s="127">
        <v>0.3</v>
      </c>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row>
    <row r="228" spans="1:36" ht="12.75" x14ac:dyDescent="0.2">
      <c r="A228" s="118" t="s">
        <v>734</v>
      </c>
      <c r="B228" s="127">
        <v>0.02</v>
      </c>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row>
    <row r="229" spans="1:36" ht="12.75" x14ac:dyDescent="0.2">
      <c r="A229" s="118" t="s">
        <v>735</v>
      </c>
      <c r="B229" s="127">
        <v>0.1</v>
      </c>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row>
    <row r="230" spans="1:36" ht="12.75" x14ac:dyDescent="0.2">
      <c r="A230" s="88" t="s">
        <v>736</v>
      </c>
      <c r="B230" s="114">
        <v>7.4999999999999997E-2</v>
      </c>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row>
    <row r="231" spans="1:36" ht="12.75" x14ac:dyDescent="0.2">
      <c r="A231" s="118" t="s">
        <v>737</v>
      </c>
      <c r="B231" s="124">
        <v>0.1</v>
      </c>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row>
    <row r="232" spans="1:36" ht="12.75" x14ac:dyDescent="0.2">
      <c r="A232" s="118" t="s">
        <v>832</v>
      </c>
      <c r="B232" s="124">
        <v>0.5</v>
      </c>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row>
    <row r="233" spans="1:36" ht="12.75" x14ac:dyDescent="0.2">
      <c r="A233" s="92"/>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row>
    <row r="234" spans="1:36" ht="12.75" x14ac:dyDescent="0.2">
      <c r="A234" s="126" t="s">
        <v>750</v>
      </c>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row>
    <row r="235" spans="1:36" ht="12.75" x14ac:dyDescent="0.2">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c r="AA235" s="118"/>
      <c r="AB235" s="118"/>
      <c r="AC235" s="118"/>
      <c r="AD235" s="118"/>
      <c r="AE235" s="118"/>
      <c r="AF235" s="88"/>
      <c r="AG235" s="88"/>
      <c r="AH235" s="88"/>
      <c r="AI235" s="88"/>
      <c r="AJ235" s="88"/>
    </row>
    <row r="236" spans="1:36" ht="12.75" x14ac:dyDescent="0.2">
      <c r="A236" s="118"/>
      <c r="B236" s="118">
        <v>2023</v>
      </c>
      <c r="C236" s="118">
        <v>2024</v>
      </c>
      <c r="D236" s="118">
        <v>2025</v>
      </c>
      <c r="E236" s="118">
        <v>2026</v>
      </c>
      <c r="F236" s="118">
        <v>2027</v>
      </c>
      <c r="G236" s="118">
        <v>2028</v>
      </c>
      <c r="H236" s="118">
        <v>2029</v>
      </c>
      <c r="I236" s="118">
        <v>2030</v>
      </c>
      <c r="J236" s="118">
        <v>2031</v>
      </c>
      <c r="K236" s="118">
        <v>2032</v>
      </c>
      <c r="L236" s="118">
        <v>2033</v>
      </c>
      <c r="M236" s="118">
        <v>2034</v>
      </c>
      <c r="N236" s="118">
        <v>2035</v>
      </c>
      <c r="O236" s="118">
        <v>2036</v>
      </c>
      <c r="P236" s="118">
        <v>2037</v>
      </c>
      <c r="Q236" s="118">
        <v>2038</v>
      </c>
      <c r="R236" s="118">
        <v>2039</v>
      </c>
      <c r="S236" s="118">
        <v>2040</v>
      </c>
      <c r="T236" s="118">
        <v>2041</v>
      </c>
      <c r="U236" s="118">
        <v>2042</v>
      </c>
      <c r="V236" s="118">
        <v>2043</v>
      </c>
      <c r="W236" s="118">
        <v>2044</v>
      </c>
      <c r="X236" s="118">
        <v>2045</v>
      </c>
      <c r="Y236" s="118">
        <v>2046</v>
      </c>
      <c r="Z236" s="118">
        <v>2047</v>
      </c>
      <c r="AA236" s="118">
        <v>2048</v>
      </c>
      <c r="AB236" s="118">
        <v>2049</v>
      </c>
      <c r="AC236" s="118">
        <v>2050</v>
      </c>
      <c r="AD236" s="118"/>
      <c r="AE236" s="118"/>
      <c r="AF236" s="88"/>
      <c r="AG236" s="88"/>
      <c r="AH236" s="88"/>
      <c r="AI236" s="88"/>
      <c r="AJ236" s="88"/>
    </row>
    <row r="237" spans="1:36" ht="12.75" x14ac:dyDescent="0.2">
      <c r="A237" s="88" t="s">
        <v>751</v>
      </c>
      <c r="B237" s="136">
        <f t="shared" ref="B237:C237" si="36">C237</f>
        <v>0.37940369807497465</v>
      </c>
      <c r="C237" s="136">
        <f t="shared" si="36"/>
        <v>0.37940369807497465</v>
      </c>
      <c r="D237" s="136">
        <f>(($B$227*C139+$B$226*(1-C139))+($B$229*C169+$B$228*(1-C169))+($B$231*$B$232))*(1-$B$230)*E224</f>
        <v>0.37940369807497465</v>
      </c>
      <c r="E237" s="136">
        <f>(($B$227*D139+$B$226*(1-D139))+($B$229*D169+$B$228*(1-D169))+($B$231*$B$232))*(1-$B$230)*F224</f>
        <v>0.38527608915906791</v>
      </c>
      <c r="F237" s="136">
        <f>(($B$227*E139+$B$226*(1-E139))+($B$229*E169+$B$228*(1-E169))+($B$231*$B$232))*(1-$B$230)*G224</f>
        <v>0.39114848024316112</v>
      </c>
      <c r="G237" s="136">
        <f>(($B$227*F139+$B$226*(1-F139))+($B$229*F169+$B$228*(1-F169))+($B$231*$B$232))*(1-$B$230)*H224</f>
        <v>0.39093521895755939</v>
      </c>
      <c r="H237" s="136">
        <f>(($B$227*G139+$B$226*(1-G139))+($B$229*G169+$B$228*(1-G169))+($B$231*$B$232))*(1-$B$230)*I224</f>
        <v>0.39076460992907802</v>
      </c>
      <c r="I237" s="136">
        <f>(($B$227*H139+$B$226*(1-H139))+($B$229*H169+$B$228*(1-H169))+($B$231*$B$232))*(1-$B$230)*J224</f>
        <v>0.39062502072395688</v>
      </c>
      <c r="J237" s="136">
        <f>(($B$227*I139+$B$226*(1-I139))+($B$229*I169+$B$228*(1-I169))+($B$231*$B$232))*(1-$B$230)*K224</f>
        <v>0.39062502072395688</v>
      </c>
      <c r="K237" s="136">
        <f>(($B$227*J139+$B$226*(1-J139))+($B$229*J169+$B$228*(1-J169))+($B$231*$B$232))*(1-$B$230)*L224</f>
        <v>0.39062502072395688</v>
      </c>
      <c r="L237" s="136">
        <f>(($B$227*K139+$B$226*(1-K139))+($B$229*K169+$B$228*(1-K169))+($B$231*$B$232))*(1-$B$230)*M224</f>
        <v>0.39062502072395688</v>
      </c>
      <c r="M237" s="136">
        <f>(($B$227*L139+$B$226*(1-L139))+($B$229*L169+$B$228*(1-L169))+($B$231*$B$232))*(1-$B$230)*N224</f>
        <v>0.39062502072395688</v>
      </c>
      <c r="N237" s="136">
        <f>(($B$227*M139+$B$226*(1-M139))+($B$229*M169+$B$228*(1-M169))+($B$231*$B$232))*(1-$B$230)*O224</f>
        <v>0.39062502072395688</v>
      </c>
      <c r="O237" s="136">
        <f>(($B$227*N139+$B$226*(1-N139))+($B$229*N169+$B$228*(1-N169))+($B$231*$B$232))*(1-$B$230)*P224</f>
        <v>0.39062502072395688</v>
      </c>
      <c r="P237" s="136">
        <f>(($B$227*O139+$B$226*(1-O139))+($B$229*O169+$B$228*(1-O169))+($B$231*$B$232))*(1-$B$230)*Q224</f>
        <v>0.29296876554296769</v>
      </c>
      <c r="Q237" s="136">
        <f>(($B$227*P139+$B$226*(1-P139))+($B$229*P169+$B$228*(1-P169))+($B$231*$B$232))*(1-$B$230)*R224</f>
        <v>0.19531251036197844</v>
      </c>
      <c r="R237" s="136">
        <f>(($B$227*Q139+$B$226*(1-Q139))+($B$229*Q169+$B$228*(1-Q169))+($B$231*$B$232))*(1-$B$230)*S224</f>
        <v>0</v>
      </c>
      <c r="S237" s="136">
        <f>(($B$227*R139+$B$226*(1-R139))+($B$229*R169+$B$228*(1-R169))+($B$231*$B$232))*(1-$B$230)*T224</f>
        <v>0</v>
      </c>
      <c r="T237" s="136">
        <f>(($B$227*S139+$B$226*(1-S139))+($B$229*S169+$B$228*(1-S169))+($B$231*$B$232))*(1-$B$230)*U224</f>
        <v>0</v>
      </c>
      <c r="U237" s="136">
        <f>(($B$227*T139+$B$226*(1-T139))+($B$229*T169+$B$228*(1-T169))+($B$231*$B$232))*(1-$B$230)*V224</f>
        <v>0</v>
      </c>
      <c r="V237" s="136">
        <f>(($B$227*U139+$B$226*(1-U139))+($B$229*U169+$B$228*(1-U169))+($B$231*$B$232))*(1-$B$230)*W224</f>
        <v>0</v>
      </c>
      <c r="W237" s="118">
        <f>(($B$227*V139+$B$226*(1-V139))+($B$229*V169+$B$228*(1-V169))+($B$231*$B$232))*(1-$B$230)*X224</f>
        <v>0</v>
      </c>
      <c r="X237" s="118">
        <f>(($B$227*W139+$B$226*(1-W139))+($B$229*W169+$B$228*(1-W169))+($B$231*$B$232))*(1-$B$230)*Y224</f>
        <v>0</v>
      </c>
      <c r="Y237" s="118">
        <f>(($B$227*X139+$B$226*(1-X139))+($B$229*X169+$B$228*(1-X169))+($B$231*$B$232))*(1-$B$230)*Z224</f>
        <v>0</v>
      </c>
      <c r="Z237" s="118">
        <f>(($B$227*Y139+$B$226*(1-Y139))+($B$229*Y169+$B$228*(1-Y169))+($B$231*$B$232))*(1-$B$230)*AA224</f>
        <v>0</v>
      </c>
      <c r="AA237" s="118">
        <f>(($B$227*Z139+$B$226*(1-Z139))+($B$229*Z169+$B$228*(1-Z169))+($B$231*$B$232))*(1-$B$230)*AB224</f>
        <v>0</v>
      </c>
      <c r="AB237" s="118">
        <f>(($B$227*AA139+$B$226*(1-AA139))+($B$229*AA169+$B$228*(1-AA169))+($B$231*$B$232))*(1-$B$230)*AC224</f>
        <v>0</v>
      </c>
      <c r="AC237" s="118">
        <f>(($B$227*AB139+$B$226*(1-AB139))+($B$229*AB169+$B$228*(1-AB169))+($B$231*$B$232))*(1-$B$230)*AD224</f>
        <v>0</v>
      </c>
      <c r="AD237" s="118"/>
      <c r="AE237" s="118"/>
      <c r="AF237" s="88"/>
      <c r="AG237" s="88"/>
      <c r="AH237" s="88"/>
      <c r="AI237" s="88"/>
      <c r="AJ237" s="88"/>
    </row>
    <row r="238" spans="1:36" ht="12.75" x14ac:dyDescent="0.2">
      <c r="A238" s="118"/>
      <c r="B238" s="136"/>
      <c r="C238" s="136"/>
      <c r="D238" s="136"/>
      <c r="E238" s="136"/>
      <c r="F238" s="136"/>
      <c r="G238" s="136"/>
      <c r="H238" s="136"/>
      <c r="I238" s="136"/>
      <c r="J238" s="136"/>
      <c r="K238" s="136"/>
      <c r="L238" s="136"/>
      <c r="M238" s="136"/>
      <c r="N238" s="136"/>
      <c r="O238" s="136"/>
      <c r="P238" s="136"/>
      <c r="Q238" s="136"/>
      <c r="R238" s="136"/>
      <c r="S238" s="136"/>
      <c r="T238" s="136"/>
      <c r="U238" s="136"/>
      <c r="V238" s="136"/>
      <c r="W238" s="118"/>
      <c r="X238" s="118"/>
      <c r="Y238" s="118"/>
      <c r="Z238" s="118"/>
      <c r="AA238" s="118"/>
      <c r="AB238" s="118"/>
      <c r="AC238" s="118"/>
      <c r="AD238" s="118"/>
      <c r="AE238" s="118"/>
      <c r="AF238" s="88"/>
      <c r="AG238" s="88"/>
      <c r="AH238" s="88"/>
      <c r="AI238" s="88"/>
      <c r="AJ238" s="88"/>
    </row>
    <row r="239" spans="1:36" ht="12.75" x14ac:dyDescent="0.2">
      <c r="A239" s="118"/>
      <c r="B239" s="136">
        <v>2023</v>
      </c>
      <c r="C239" s="136">
        <v>2024</v>
      </c>
      <c r="D239" s="136">
        <v>2025</v>
      </c>
      <c r="E239" s="136">
        <v>2026</v>
      </c>
      <c r="F239" s="136">
        <v>2027</v>
      </c>
      <c r="G239" s="136">
        <v>2028</v>
      </c>
      <c r="H239" s="136">
        <v>2029</v>
      </c>
      <c r="I239" s="136">
        <v>2030</v>
      </c>
      <c r="J239" s="136">
        <v>2031</v>
      </c>
      <c r="K239" s="136">
        <v>2032</v>
      </c>
      <c r="L239" s="136">
        <v>2033</v>
      </c>
      <c r="M239" s="136">
        <v>2034</v>
      </c>
      <c r="N239" s="136">
        <v>2035</v>
      </c>
      <c r="O239" s="136">
        <v>2036</v>
      </c>
      <c r="P239" s="136">
        <v>2037</v>
      </c>
      <c r="Q239" s="136">
        <v>2038</v>
      </c>
      <c r="R239" s="136">
        <v>2039</v>
      </c>
      <c r="S239" s="136">
        <v>2040</v>
      </c>
      <c r="T239" s="136">
        <v>2041</v>
      </c>
      <c r="U239" s="136">
        <v>2042</v>
      </c>
      <c r="V239" s="136">
        <v>2043</v>
      </c>
      <c r="W239" s="118">
        <v>2044</v>
      </c>
      <c r="X239" s="118">
        <v>2045</v>
      </c>
      <c r="Y239" s="118">
        <v>2046</v>
      </c>
      <c r="Z239" s="118">
        <v>2047</v>
      </c>
      <c r="AA239" s="118">
        <v>2048</v>
      </c>
      <c r="AB239" s="118">
        <v>2049</v>
      </c>
      <c r="AC239" s="118">
        <v>2050</v>
      </c>
      <c r="AD239" s="118"/>
      <c r="AE239" s="118"/>
      <c r="AF239" s="88"/>
      <c r="AG239" s="88"/>
      <c r="AH239" s="88"/>
      <c r="AI239" s="88"/>
      <c r="AJ239" s="88"/>
    </row>
    <row r="240" spans="1:36" ht="12.75" x14ac:dyDescent="0.2">
      <c r="A240" s="88" t="s">
        <v>752</v>
      </c>
      <c r="B240" s="136">
        <f t="shared" ref="B240:C240" si="37">C240</f>
        <v>0.41625000000000001</v>
      </c>
      <c r="C240" s="136">
        <f t="shared" si="37"/>
        <v>0.41625000000000001</v>
      </c>
      <c r="D240" s="136">
        <f>(($B$227*C139+$B$226*(1-C139))+($B$229*C171+$B$228*(1-C171))+($B$231*$B$232))*(1-$B$230)*E224</f>
        <v>0.41625000000000001</v>
      </c>
      <c r="E240" s="136">
        <f>(($B$227*D139+$B$226*(1-D139))+($B$229*D171+$B$228*(1-D171))+($B$231*$B$232))*(1-$B$230)*F224</f>
        <v>0.41625000000000001</v>
      </c>
      <c r="F240" s="136">
        <f>(($B$227*E139+$B$226*(1-E139))+($B$229*E171+$B$228*(1-E171))+($B$231*$B$232))*(1-$B$230)*G224</f>
        <v>0.41625000000000001</v>
      </c>
      <c r="G240" s="136">
        <f>(($B$227*F139+$B$226*(1-F139))+($B$229*F171+$B$228*(1-F171))+($B$231*$B$232))*(1-$B$230)*H224</f>
        <v>0.41625000000000001</v>
      </c>
      <c r="H240" s="136">
        <f>(($B$227*G139+$B$226*(1-G139))+($B$229*G171+$B$228*(1-G171))+($B$231*$B$232))*(1-$B$230)*I224</f>
        <v>0.41625000000000001</v>
      </c>
      <c r="I240" s="136">
        <f>(($B$227*H139+$B$226*(1-H139))+($B$229*H171+$B$228*(1-H171))+($B$231*$B$232))*(1-$B$230)*J224</f>
        <v>0.41625000000000001</v>
      </c>
      <c r="J240" s="136">
        <f>(($B$227*I139+$B$226*(1-I139))+($B$229*I171+$B$228*(1-I171))+($B$231*$B$232))*(1-$B$230)*K224</f>
        <v>0.41625000000000001</v>
      </c>
      <c r="K240" s="136">
        <f>(($B$227*J139+$B$226*(1-J139))+($B$229*J171+$B$228*(1-J171))+($B$231*$B$232))*(1-$B$230)*L224</f>
        <v>0.41625000000000001</v>
      </c>
      <c r="L240" s="136">
        <f>(($B$227*K139+$B$226*(1-K139))+($B$229*K171+$B$228*(1-K171))+($B$231*$B$232))*(1-$B$230)*M224</f>
        <v>0.41625000000000001</v>
      </c>
      <c r="M240" s="136">
        <f>(($B$227*L139+$B$226*(1-L139))+($B$229*L171+$B$228*(1-L171))+($B$231*$B$232))*(1-$B$230)*N224</f>
        <v>0.41625000000000001</v>
      </c>
      <c r="N240" s="136">
        <f>(($B$227*M139+$B$226*(1-M139))+($B$229*M171+$B$228*(1-M171))+($B$231*$B$232))*(1-$B$230)*O224</f>
        <v>0.41625000000000001</v>
      </c>
      <c r="O240" s="136">
        <f>(($B$227*N139+$B$226*(1-N139))+($B$229*N171+$B$228*(1-N171))+($B$231*$B$232))*(1-$B$230)*P224</f>
        <v>0.41625000000000001</v>
      </c>
      <c r="P240" s="136">
        <f>(($B$227*O139+$B$226*(1-O139))+($B$229*O171+$B$228*(1-O171))+($B$231*$B$232))*(1-$B$230)*Q224</f>
        <v>0.31218750000000001</v>
      </c>
      <c r="Q240" s="136">
        <f>(($B$227*P139+$B$226*(1-P139))+($B$229*P171+$B$228*(1-P171))+($B$231*$B$232))*(1-$B$230)*R224</f>
        <v>0.208125</v>
      </c>
      <c r="R240" s="136">
        <f>(($B$227*Q139+$B$226*(1-Q139))+($B$229*Q171+$B$228*(1-Q171))+($B$231*$B$232))*(1-$B$230)*S224</f>
        <v>0</v>
      </c>
      <c r="S240" s="136">
        <f>(($B$227*R139+$B$226*(1-R139))+($B$229*R171+$B$228*(1-R171))+($B$231*$B$232))*(1-$B$230)*T224</f>
        <v>0</v>
      </c>
      <c r="T240" s="136">
        <f>(($B$227*S139+$B$226*(1-S139))+($B$229*S171+$B$228*(1-S171))+($B$231*$B$232))*(1-$B$230)*U224</f>
        <v>0</v>
      </c>
      <c r="U240" s="136">
        <f>(($B$227*T139+$B$226*(1-T139))+($B$229*T171+$B$228*(1-T171))+($B$231*$B$232))*(1-$B$230)*V224</f>
        <v>0</v>
      </c>
      <c r="V240" s="136">
        <f>(($B$227*U139+$B$226*(1-U139))+($B$229*U171+$B$228*(1-U171))+($B$231*$B$232))*(1-$B$230)*W224</f>
        <v>0</v>
      </c>
      <c r="W240" s="118">
        <f>(($B$227*V139+$B$226*(1-V139))+($B$229*V171+$B$228*(1-V171))+($B$231*$B$232))*(1-$B$230)*X224</f>
        <v>0</v>
      </c>
      <c r="X240" s="118">
        <f>(($B$227*W139+$B$226*(1-W139))+($B$229*W171+$B$228*(1-W171))+($B$231*$B$232))*(1-$B$230)*Y224</f>
        <v>0</v>
      </c>
      <c r="Y240" s="118">
        <f>(($B$227*X139+$B$226*(1-X139))+($B$229*X171+$B$228*(1-X171))+($B$231*$B$232))*(1-$B$230)*Z224</f>
        <v>0</v>
      </c>
      <c r="Z240" s="118">
        <f>(($B$227*Y139+$B$226*(1-Y139))+($B$229*Y171+$B$228*(1-Y171))+($B$231*$B$232))*(1-$B$230)*AA224</f>
        <v>0</v>
      </c>
      <c r="AA240" s="118">
        <f>(($B$227*Z139+$B$226*(1-Z139))+($B$229*Z171+$B$228*(1-Z171))+($B$231*$B$232))*(1-$B$230)*AB224</f>
        <v>0</v>
      </c>
      <c r="AB240" s="118">
        <f>(($B$227*AA139+$B$226*(1-AA139))+($B$229*AA171+$B$228*(1-AA171))+($B$231*$B$232))*(1-$B$230)*AC224</f>
        <v>0</v>
      </c>
      <c r="AC240" s="118">
        <f>(($B$227*AB139+$B$226*(1-AB139))+($B$229*AB171+$B$228*(1-AB171))+($B$231*$B$232))*(1-$B$230)*AD224</f>
        <v>0</v>
      </c>
      <c r="AD240" s="118"/>
      <c r="AE240" s="118"/>
      <c r="AF240" s="88"/>
      <c r="AG240" s="88"/>
      <c r="AH240" s="88"/>
      <c r="AI240" s="88"/>
      <c r="AJ240" s="88"/>
    </row>
    <row r="241" spans="1:36" ht="12.75" x14ac:dyDescent="0.2">
      <c r="A241" s="88"/>
      <c r="B241" s="136"/>
      <c r="C241" s="136"/>
      <c r="D241" s="136"/>
      <c r="E241" s="136"/>
      <c r="F241" s="136"/>
      <c r="G241" s="136"/>
      <c r="H241" s="136"/>
      <c r="I241" s="136"/>
      <c r="J241" s="136"/>
      <c r="K241" s="136"/>
      <c r="L241" s="136"/>
      <c r="M241" s="136"/>
      <c r="N241" s="136"/>
      <c r="O241" s="136"/>
      <c r="P241" s="136"/>
      <c r="Q241" s="136"/>
      <c r="R241" s="136"/>
      <c r="S241" s="136"/>
      <c r="T241" s="136"/>
      <c r="U241" s="136"/>
      <c r="V241" s="136"/>
      <c r="W241" s="118"/>
      <c r="X241" s="118"/>
      <c r="Y241" s="118"/>
      <c r="Z241" s="118"/>
      <c r="AA241" s="118"/>
      <c r="AB241" s="118"/>
      <c r="AC241" s="118"/>
      <c r="AD241" s="118"/>
      <c r="AE241" s="118"/>
      <c r="AF241" s="88"/>
      <c r="AG241" s="88"/>
      <c r="AH241" s="88"/>
      <c r="AI241" s="88"/>
      <c r="AJ241" s="88"/>
    </row>
    <row r="242" spans="1:36" ht="12.75" x14ac:dyDescent="0.2">
      <c r="A242" s="118"/>
      <c r="B242" s="136">
        <v>2023</v>
      </c>
      <c r="C242" s="136">
        <v>2024</v>
      </c>
      <c r="D242" s="136">
        <v>2025</v>
      </c>
      <c r="E242" s="136">
        <v>2026</v>
      </c>
      <c r="F242" s="136">
        <v>2027</v>
      </c>
      <c r="G242" s="136">
        <v>2028</v>
      </c>
      <c r="H242" s="136">
        <v>2029</v>
      </c>
      <c r="I242" s="136">
        <v>2030</v>
      </c>
      <c r="J242" s="136">
        <v>2031</v>
      </c>
      <c r="K242" s="136">
        <v>2032</v>
      </c>
      <c r="L242" s="136">
        <v>2033</v>
      </c>
      <c r="M242" s="136">
        <v>2034</v>
      </c>
      <c r="N242" s="136">
        <v>2035</v>
      </c>
      <c r="O242" s="136">
        <v>2036</v>
      </c>
      <c r="P242" s="136">
        <v>2037</v>
      </c>
      <c r="Q242" s="136">
        <v>2038</v>
      </c>
      <c r="R242" s="136">
        <v>2039</v>
      </c>
      <c r="S242" s="136">
        <v>2040</v>
      </c>
      <c r="T242" s="136">
        <v>2041</v>
      </c>
      <c r="U242" s="136">
        <v>2042</v>
      </c>
      <c r="V242" s="136">
        <v>2043</v>
      </c>
      <c r="W242" s="118">
        <v>2044</v>
      </c>
      <c r="X242" s="118">
        <v>2045</v>
      </c>
      <c r="Y242" s="118">
        <v>2046</v>
      </c>
      <c r="Z242" s="118">
        <v>2047</v>
      </c>
      <c r="AA242" s="118">
        <v>2048</v>
      </c>
      <c r="AB242" s="118">
        <v>2049</v>
      </c>
      <c r="AC242" s="118">
        <v>2050</v>
      </c>
      <c r="AD242" s="118"/>
      <c r="AE242" s="118"/>
      <c r="AF242" s="88"/>
      <c r="AG242" s="88"/>
      <c r="AH242" s="88"/>
      <c r="AI242" s="88"/>
      <c r="AJ242" s="88"/>
    </row>
    <row r="243" spans="1:36" ht="12.75" x14ac:dyDescent="0.2">
      <c r="A243" s="88" t="s">
        <v>753</v>
      </c>
      <c r="B243" s="136">
        <f t="shared" ref="B243:C243" si="38">C243</f>
        <v>0.41625000000000001</v>
      </c>
      <c r="C243" s="136">
        <f t="shared" si="38"/>
        <v>0.41625000000000001</v>
      </c>
      <c r="D243" s="136">
        <f>(($B$227*C139+$B$226*(1-C139))+($B$229*C171+$B$228*(1-C171))+($B$231*$B$232))*(1-$B$230)*E224</f>
        <v>0.41625000000000001</v>
      </c>
      <c r="E243" s="136">
        <f>(($B$227*D139+$B$226*(1-D139))+($B$229*D171+$B$228*(1-D171))+($B$231*$B$232))*(1-$B$230)*F224</f>
        <v>0.41625000000000001</v>
      </c>
      <c r="F243" s="136">
        <f>(($B$227*E139+$B$226*(1-E139))+($B$229*E171+$B$228*(1-E171))+($B$231*$B$232))*(1-$B$230)*G224</f>
        <v>0.41625000000000001</v>
      </c>
      <c r="G243" s="136">
        <f>(($B$227*F139+$B$226*(1-F139))+($B$229*F171+$B$228*(1-F171))+($B$231*$B$232))*(1-$B$230)*H224</f>
        <v>0.41625000000000001</v>
      </c>
      <c r="H243" s="136">
        <f>(($B$227*G139+$B$226*(1-G139))+($B$229*G171+$B$228*(1-G171))+($B$231*$B$232))*(1-$B$230)*I224</f>
        <v>0.41625000000000001</v>
      </c>
      <c r="I243" s="136">
        <f>(($B$227*H139+$B$226*(1-H139))+($B$229*H171+$B$228*(1-H171))+($B$231*$B$232))*(1-$B$230)*J224</f>
        <v>0.41625000000000001</v>
      </c>
      <c r="J243" s="136">
        <f>(($B$227*I139+$B$226*(1-I139))+($B$229*I171+$B$228*(1-I171))+($B$231*$B$232))*(1-$B$230)*K224</f>
        <v>0.41625000000000001</v>
      </c>
      <c r="K243" s="136">
        <f>(($B$227*J139+$B$226*(1-J139))+($B$229*J171+$B$228*(1-J171))+($B$231*$B$232))*(1-$B$230)*L224</f>
        <v>0.41625000000000001</v>
      </c>
      <c r="L243" s="136">
        <f>(($B$227*K139+$B$226*(1-K139))+($B$229*K171+$B$228*(1-K171))+($B$231*$B$232))*(1-$B$230)*M224</f>
        <v>0.41625000000000001</v>
      </c>
      <c r="M243" s="136">
        <f>(($B$227*L139+$B$226*(1-L139))+($B$229*L171+$B$228*(1-L171))+($B$231*$B$232))*(1-$B$230)*N224</f>
        <v>0.41625000000000001</v>
      </c>
      <c r="N243" s="136">
        <f>(($B$227*M139+$B$226*(1-M139))+($B$229*M171+$B$228*(1-M171))+($B$231*$B$232))*(1-$B$230)*O224</f>
        <v>0.41625000000000001</v>
      </c>
      <c r="O243" s="136">
        <f>(($B$227*N139+$B$226*(1-N139))+($B$229*N171+$B$228*(1-N171))+($B$231*$B$232))*(1-$B$230)*P224</f>
        <v>0.41625000000000001</v>
      </c>
      <c r="P243" s="136">
        <f>(($B$227*O139+$B$226*(1-O139))+($B$229*O171+$B$228*(1-O171))+($B$231*$B$232))*(1-$B$230)*Q224</f>
        <v>0.31218750000000001</v>
      </c>
      <c r="Q243" s="136">
        <f>(($B$227*P139+$B$226*(1-P139))+($B$229*P171+$B$228*(1-P171))+($B$231*$B$232))*(1-$B$230)*R224</f>
        <v>0.208125</v>
      </c>
      <c r="R243" s="136">
        <f>(($B$227*Q139+$B$226*(1-Q139))+($B$229*Q171+$B$228*(1-Q171))+($B$231*$B$232))*(1-$B$230)*S224</f>
        <v>0</v>
      </c>
      <c r="S243" s="136">
        <f>(($B$227*R139+$B$226*(1-R139))+($B$229*R171+$B$228*(1-R171))+($B$231*$B$232))*(1-$B$230)*T224</f>
        <v>0</v>
      </c>
      <c r="T243" s="136">
        <f>(($B$227*S139+$B$226*(1-S139))+($B$229*S171+$B$228*(1-S171))+($B$231*$B$232))*(1-$B$230)*U224</f>
        <v>0</v>
      </c>
      <c r="U243" s="136">
        <f>(($B$227*T139+$B$226*(1-T139))+($B$229*T171+$B$228*(1-T171))+($B$231*$B$232))*(1-$B$230)*V224</f>
        <v>0</v>
      </c>
      <c r="V243" s="136">
        <f>(($B$227*U139+$B$226*(1-U139))+($B$229*U171+$B$228*(1-U171))+($B$231*$B$232))*(1-$B$230)*W224</f>
        <v>0</v>
      </c>
      <c r="W243" s="118">
        <f>(($B$227*V139+$B$226*(1-V139))+($B$229*V171+$B$228*(1-V171))+($B$231*$B$232))*(1-$B$230)*X224</f>
        <v>0</v>
      </c>
      <c r="X243" s="118">
        <f>(($B$227*W139+$B$226*(1-W139))+($B$229*W171+$B$228*(1-W171))+($B$231*$B$232))*(1-$B$230)*Y224</f>
        <v>0</v>
      </c>
      <c r="Y243" s="118">
        <f>(($B$227*X139+$B$226*(1-X139))+($B$229*X171+$B$228*(1-X171))+($B$231*$B$232))*(1-$B$230)*Z224</f>
        <v>0</v>
      </c>
      <c r="Z243" s="118">
        <f>(($B$227*Y139+$B$226*(1-Y139))+($B$229*Y171+$B$228*(1-Y171))+($B$231*$B$232))*(1-$B$230)*AA224</f>
        <v>0</v>
      </c>
      <c r="AA243" s="118">
        <f>(($B$227*Z139+$B$226*(1-Z139))+($B$229*Z171+$B$228*(1-Z171))+($B$231*$B$232))*(1-$B$230)*AB224</f>
        <v>0</v>
      </c>
      <c r="AB243" s="118">
        <f>(($B$227*AA139+$B$226*(1-AA139))+($B$229*AA171+$B$228*(1-AA171))+($B$231*$B$232))*(1-$B$230)*AC224</f>
        <v>0</v>
      </c>
      <c r="AC243" s="118">
        <f>(($B$227*AB139+$B$226*(1-AB139))+($B$229*AB171+$B$228*(1-AB171))+($B$231*$B$232))*(1-$B$230)*AD224</f>
        <v>0</v>
      </c>
      <c r="AD243" s="118"/>
      <c r="AE243" s="118"/>
      <c r="AF243" s="88"/>
      <c r="AG243" s="88"/>
      <c r="AH243" s="88"/>
      <c r="AI243" s="88"/>
      <c r="AJ243" s="88"/>
    </row>
    <row r="244" spans="1:36" ht="12.75" x14ac:dyDescent="0.2">
      <c r="A244" s="118"/>
      <c r="B244" s="136"/>
      <c r="C244" s="136"/>
      <c r="D244" s="136"/>
      <c r="E244" s="136"/>
      <c r="F244" s="136"/>
      <c r="G244" s="136"/>
      <c r="H244" s="136"/>
      <c r="I244" s="136"/>
      <c r="J244" s="136"/>
      <c r="K244" s="136"/>
      <c r="L244" s="136"/>
      <c r="M244" s="136"/>
      <c r="N244" s="136"/>
      <c r="O244" s="136"/>
      <c r="P244" s="136"/>
      <c r="Q244" s="136"/>
      <c r="R244" s="136"/>
      <c r="S244" s="136"/>
      <c r="T244" s="136"/>
      <c r="U244" s="136"/>
      <c r="V244" s="136"/>
      <c r="W244" s="118"/>
      <c r="X244" s="118"/>
      <c r="Y244" s="118"/>
      <c r="Z244" s="118"/>
      <c r="AA244" s="118"/>
      <c r="AB244" s="118"/>
      <c r="AC244" s="118"/>
      <c r="AD244" s="118"/>
      <c r="AE244" s="118"/>
      <c r="AF244" s="88"/>
      <c r="AG244" s="88"/>
      <c r="AH244" s="88"/>
      <c r="AI244" s="88"/>
      <c r="AJ244" s="88"/>
    </row>
    <row r="245" spans="1:36" ht="12.75" x14ac:dyDescent="0.2">
      <c r="A245" s="118"/>
      <c r="B245" s="136">
        <v>2023</v>
      </c>
      <c r="C245" s="136">
        <v>2024</v>
      </c>
      <c r="D245" s="136">
        <v>2025</v>
      </c>
      <c r="E245" s="136">
        <v>2026</v>
      </c>
      <c r="F245" s="136">
        <v>2027</v>
      </c>
      <c r="G245" s="136">
        <v>2028</v>
      </c>
      <c r="H245" s="136">
        <v>2029</v>
      </c>
      <c r="I245" s="136">
        <v>2030</v>
      </c>
      <c r="J245" s="136">
        <v>2031</v>
      </c>
      <c r="K245" s="136">
        <v>2032</v>
      </c>
      <c r="L245" s="136">
        <v>2033</v>
      </c>
      <c r="M245" s="136">
        <v>2034</v>
      </c>
      <c r="N245" s="136">
        <v>2035</v>
      </c>
      <c r="O245" s="136">
        <v>2036</v>
      </c>
      <c r="P245" s="136">
        <v>2037</v>
      </c>
      <c r="Q245" s="136">
        <v>2038</v>
      </c>
      <c r="R245" s="136">
        <v>2039</v>
      </c>
      <c r="S245" s="136">
        <v>2040</v>
      </c>
      <c r="T245" s="136">
        <v>2041</v>
      </c>
      <c r="U245" s="136">
        <v>2042</v>
      </c>
      <c r="V245" s="136">
        <v>2043</v>
      </c>
      <c r="W245" s="118">
        <v>2044</v>
      </c>
      <c r="X245" s="118">
        <v>2045</v>
      </c>
      <c r="Y245" s="118">
        <v>2046</v>
      </c>
      <c r="Z245" s="118">
        <v>2047</v>
      </c>
      <c r="AA245" s="118">
        <v>2048</v>
      </c>
      <c r="AB245" s="118">
        <v>2049</v>
      </c>
      <c r="AC245" s="118">
        <v>2050</v>
      </c>
      <c r="AD245" s="118"/>
      <c r="AE245" s="118"/>
      <c r="AF245" s="88"/>
      <c r="AG245" s="88"/>
      <c r="AH245" s="88"/>
      <c r="AI245" s="88"/>
      <c r="AJ245" s="88"/>
    </row>
    <row r="246" spans="1:36" ht="12.75" x14ac:dyDescent="0.2">
      <c r="A246" s="88" t="s">
        <v>754</v>
      </c>
      <c r="B246" s="136">
        <f t="shared" ref="B246:C246" si="39">C246</f>
        <v>0.41625000000000001</v>
      </c>
      <c r="C246" s="136">
        <f t="shared" si="39"/>
        <v>0.41625000000000001</v>
      </c>
      <c r="D246" s="136">
        <f>(($B$227*C139+$B$226*(1-C139))+($B$229*C171+$B$228*(1-C171))+($B$231*$B$232))*(1-$B$230)*E224</f>
        <v>0.41625000000000001</v>
      </c>
      <c r="E246" s="136">
        <f>(($B$227*D139+$B$226*(1-D139))+($B$229*D171+$B$228*(1-D171))+($B$231*$B$232))*(1-$B$230)*F224</f>
        <v>0.41625000000000001</v>
      </c>
      <c r="F246" s="136">
        <f>(($B$227*E139+$B$226*(1-E139))+($B$229*E171+$B$228*(1-E171))+($B$231*$B$232))*(1-$B$230)*G224</f>
        <v>0.41625000000000001</v>
      </c>
      <c r="G246" s="136">
        <f>(($B$227*F139+$B$226*(1-F139))+($B$229*F171+$B$228*(1-F171))+($B$231*$B$232))*(1-$B$230)*H224</f>
        <v>0.41625000000000001</v>
      </c>
      <c r="H246" s="136">
        <f>(($B$227*G139+$B$226*(1-G139))+($B$229*G171+$B$228*(1-G171))+($B$231*$B$232))*(1-$B$230)*I224</f>
        <v>0.41625000000000001</v>
      </c>
      <c r="I246" s="136">
        <f>(($B$227*H139+$B$226*(1-H139))+($B$229*H171+$B$228*(1-H171))+($B$231*$B$232))*(1-$B$230)*J224</f>
        <v>0.41625000000000001</v>
      </c>
      <c r="J246" s="136">
        <f>(($B$227*I139+$B$226*(1-I139))+($B$229*I171+$B$228*(1-I171))+($B$231*$B$232))*(1-$B$230)*K224</f>
        <v>0.41625000000000001</v>
      </c>
      <c r="K246" s="136">
        <f>(($B$227*J139+$B$226*(1-J139))+($B$229*J171+$B$228*(1-J171))+($B$231*$B$232))*(1-$B$230)*L224</f>
        <v>0.41625000000000001</v>
      </c>
      <c r="L246" s="136">
        <f>(($B$227*K139+$B$226*(1-K139))+($B$229*K171+$B$228*(1-K171))+($B$231*$B$232))*(1-$B$230)*M224</f>
        <v>0.41625000000000001</v>
      </c>
      <c r="M246" s="136">
        <f>(($B$227*L139+$B$226*(1-L139))+($B$229*L171+$B$228*(1-L171))+($B$231*$B$232))*(1-$B$230)*N224</f>
        <v>0.41625000000000001</v>
      </c>
      <c r="N246" s="136">
        <f>(($B$227*M139+$B$226*(1-M139))+($B$229*M171+$B$228*(1-M171))+($B$231*$B$232))*(1-$B$230)*O224</f>
        <v>0.41625000000000001</v>
      </c>
      <c r="O246" s="136">
        <f>(($B$227*N139+$B$226*(1-N139))+($B$229*N171+$B$228*(1-N171))+($B$231*$B$232))*(1-$B$230)*P224</f>
        <v>0.41625000000000001</v>
      </c>
      <c r="P246" s="136">
        <f>(($B$227*O139+$B$226*(1-O139))+($B$229*O171+$B$228*(1-O171))+($B$231*$B$232))*(1-$B$230)*Q224</f>
        <v>0.31218750000000001</v>
      </c>
      <c r="Q246" s="136">
        <f>(($B$227*P139+$B$226*(1-P139))+($B$229*P171+$B$228*(1-P171))+($B$231*$B$232))*(1-$B$230)*R224</f>
        <v>0.208125</v>
      </c>
      <c r="R246" s="136">
        <f>(($B$227*Q139+$B$226*(1-Q139))+($B$229*Q171+$B$228*(1-Q171))+($B$231*$B$232))*(1-$B$230)*S224</f>
        <v>0</v>
      </c>
      <c r="S246" s="136">
        <f>(($B$227*R139+$B$226*(1-R139))+($B$229*R171+$B$228*(1-R171))+($B$231*$B$232))*(1-$B$230)*T224</f>
        <v>0</v>
      </c>
      <c r="T246" s="136">
        <f>(($B$227*S139+$B$226*(1-S139))+($B$229*S171+$B$228*(1-S171))+($B$231*$B$232))*(1-$B$230)*U224</f>
        <v>0</v>
      </c>
      <c r="U246" s="136">
        <f>(($B$227*T139+$B$226*(1-T139))+($B$229*T171+$B$228*(1-T171))+($B$231*$B$232))*(1-$B$230)*V224</f>
        <v>0</v>
      </c>
      <c r="V246" s="136">
        <f>(($B$227*U139+$B$226*(1-U139))+($B$229*U171+$B$228*(1-U171))+($B$231*$B$232))*(1-$B$230)*W224</f>
        <v>0</v>
      </c>
      <c r="W246" s="118">
        <f>(($B$227*V139+$B$226*(1-V139))+($B$229*V171+$B$228*(1-V171))+($B$231*$B$232))*(1-$B$230)*X224</f>
        <v>0</v>
      </c>
      <c r="X246" s="118">
        <f>(($B$227*W139+$B$226*(1-W139))+($B$229*W171+$B$228*(1-W171))+($B$231*$B$232))*(1-$B$230)*Y224</f>
        <v>0</v>
      </c>
      <c r="Y246" s="118">
        <f>(($B$227*X139+$B$226*(1-X139))+($B$229*X171+$B$228*(1-X171))+($B$231*$B$232))*(1-$B$230)*Z224</f>
        <v>0</v>
      </c>
      <c r="Z246" s="118">
        <f>(($B$227*Y139+$B$226*(1-Y139))+($B$229*Y171+$B$228*(1-Y171))+($B$231*$B$232))*(1-$B$230)*AA224</f>
        <v>0</v>
      </c>
      <c r="AA246" s="118">
        <f>(($B$227*Z139+$B$226*(1-Z139))+($B$229*Z171+$B$228*(1-Z171))+($B$231*$B$232))*(1-$B$230)*AB224</f>
        <v>0</v>
      </c>
      <c r="AB246" s="118">
        <f>(($B$227*AA139+$B$226*(1-AA139))+($B$229*AA171+$B$228*(1-AA171))+($B$231*$B$232))*(1-$B$230)*AC224</f>
        <v>0</v>
      </c>
      <c r="AC246" s="118">
        <f>(($B$227*AB139+$B$226*(1-AB139))+($B$229*AB171+$B$228*(1-AB171))+($B$231*$B$232))*(1-$B$230)*AD224</f>
        <v>0</v>
      </c>
      <c r="AD246" s="118"/>
      <c r="AE246" s="118"/>
      <c r="AF246" s="88"/>
      <c r="AG246" s="88"/>
      <c r="AH246" s="88"/>
      <c r="AI246" s="88"/>
      <c r="AJ246" s="88"/>
    </row>
    <row r="247" spans="1:36" ht="12.75" x14ac:dyDescent="0.2">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c r="AA247" s="92"/>
      <c r="AB247" s="92"/>
      <c r="AC247" s="92"/>
      <c r="AD247" s="92"/>
      <c r="AE247" s="92"/>
      <c r="AF247" s="92"/>
      <c r="AG247" s="92"/>
      <c r="AH247" s="92"/>
      <c r="AI247" s="92"/>
      <c r="AJ247" s="92"/>
    </row>
    <row r="248" spans="1:36" ht="12.75" x14ac:dyDescent="0.2">
      <c r="A248" s="103" t="s">
        <v>755</v>
      </c>
      <c r="B248" s="103"/>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c r="AA248" s="103"/>
      <c r="AB248" s="103"/>
      <c r="AC248" s="103"/>
      <c r="AD248" s="103"/>
      <c r="AE248" s="103"/>
      <c r="AF248" s="103"/>
      <c r="AG248" s="103"/>
      <c r="AH248" s="103"/>
      <c r="AI248" s="103"/>
      <c r="AJ248" s="103"/>
    </row>
    <row r="249" spans="1:36" ht="12.75" x14ac:dyDescent="0.2">
      <c r="A249" s="88" t="s">
        <v>756</v>
      </c>
      <c r="B249" s="88">
        <v>2020</v>
      </c>
      <c r="C249" s="88">
        <v>2021</v>
      </c>
      <c r="D249" s="88">
        <v>2022</v>
      </c>
      <c r="E249" s="88">
        <v>2023</v>
      </c>
      <c r="F249" s="88">
        <v>2024</v>
      </c>
      <c r="G249" s="88">
        <v>2025</v>
      </c>
      <c r="H249" s="88">
        <v>2026</v>
      </c>
      <c r="I249" s="88">
        <v>2027</v>
      </c>
      <c r="J249" s="88">
        <v>2028</v>
      </c>
      <c r="K249" s="88">
        <v>2029</v>
      </c>
      <c r="L249" s="88">
        <v>2030</v>
      </c>
      <c r="M249" s="88">
        <v>2031</v>
      </c>
      <c r="N249" s="88">
        <v>2032</v>
      </c>
      <c r="O249" s="88">
        <v>2033</v>
      </c>
      <c r="P249" s="88">
        <v>2034</v>
      </c>
      <c r="Q249" s="88">
        <v>2035</v>
      </c>
      <c r="R249" s="88">
        <v>2036</v>
      </c>
      <c r="S249" s="88">
        <v>2037</v>
      </c>
      <c r="T249" s="88">
        <v>2038</v>
      </c>
      <c r="U249" s="88">
        <v>2039</v>
      </c>
      <c r="V249" s="88">
        <v>2040</v>
      </c>
      <c r="W249" s="88">
        <v>2041</v>
      </c>
      <c r="X249" s="88">
        <v>2042</v>
      </c>
      <c r="Y249" s="88">
        <v>2043</v>
      </c>
      <c r="Z249" s="88">
        <v>2044</v>
      </c>
      <c r="AA249" s="88">
        <v>2045</v>
      </c>
      <c r="AB249" s="88">
        <v>2046</v>
      </c>
      <c r="AC249" s="88">
        <v>2047</v>
      </c>
      <c r="AD249" s="88">
        <v>2048</v>
      </c>
      <c r="AE249" s="88">
        <v>2049</v>
      </c>
      <c r="AF249" s="88">
        <v>2050</v>
      </c>
      <c r="AG249" s="88">
        <v>2050</v>
      </c>
      <c r="AH249" s="88"/>
      <c r="AI249" s="88"/>
      <c r="AJ249" s="88"/>
    </row>
    <row r="250" spans="1:36" ht="12.75" x14ac:dyDescent="0.2">
      <c r="A250" s="88" t="s">
        <v>757</v>
      </c>
      <c r="B250" s="88">
        <v>45</v>
      </c>
      <c r="C250" s="88">
        <v>45</v>
      </c>
      <c r="D250" s="88">
        <v>45</v>
      </c>
      <c r="E250" s="88">
        <v>45</v>
      </c>
      <c r="F250" s="88">
        <v>45</v>
      </c>
      <c r="G250" s="88">
        <v>45</v>
      </c>
      <c r="H250" s="88">
        <v>45</v>
      </c>
      <c r="I250" s="88">
        <v>45</v>
      </c>
      <c r="J250" s="88">
        <v>45</v>
      </c>
      <c r="K250" s="88">
        <v>45</v>
      </c>
      <c r="L250" s="88">
        <v>45</v>
      </c>
      <c r="M250" s="88">
        <v>45</v>
      </c>
      <c r="N250" s="88">
        <v>45</v>
      </c>
      <c r="O250" s="88">
        <v>45</v>
      </c>
      <c r="P250" s="88">
        <v>45</v>
      </c>
      <c r="Q250" s="88">
        <v>45</v>
      </c>
      <c r="R250" s="88">
        <v>45</v>
      </c>
      <c r="S250" s="88">
        <v>45</v>
      </c>
      <c r="T250" s="88">
        <v>45</v>
      </c>
      <c r="U250" s="88">
        <v>45</v>
      </c>
      <c r="V250" s="88">
        <v>45</v>
      </c>
      <c r="W250" s="88">
        <v>45</v>
      </c>
      <c r="X250" s="88">
        <v>45</v>
      </c>
      <c r="Y250" s="88">
        <v>45</v>
      </c>
      <c r="Z250" s="88">
        <v>45</v>
      </c>
      <c r="AA250" s="88">
        <v>45</v>
      </c>
      <c r="AB250" s="88">
        <v>45</v>
      </c>
      <c r="AC250" s="88">
        <v>45</v>
      </c>
      <c r="AD250" s="88">
        <v>45</v>
      </c>
      <c r="AE250" s="88">
        <v>45</v>
      </c>
      <c r="AF250" s="88">
        <v>45</v>
      </c>
      <c r="AG250" s="88">
        <v>45</v>
      </c>
      <c r="AH250" s="88"/>
      <c r="AI250" s="88"/>
      <c r="AJ250" s="88"/>
    </row>
    <row r="251" spans="1:36" ht="12.75" x14ac:dyDescent="0.2">
      <c r="A251" s="88" t="s">
        <v>758</v>
      </c>
      <c r="B251" s="88">
        <v>45</v>
      </c>
      <c r="C251" s="88">
        <v>45</v>
      </c>
      <c r="D251" s="88">
        <v>45</v>
      </c>
      <c r="E251" s="88">
        <v>45</v>
      </c>
      <c r="F251" s="88">
        <v>45</v>
      </c>
      <c r="G251" s="88">
        <v>45</v>
      </c>
      <c r="H251" s="88">
        <v>45</v>
      </c>
      <c r="I251" s="88">
        <v>45</v>
      </c>
      <c r="J251" s="88">
        <v>45</v>
      </c>
      <c r="K251" s="88">
        <v>45</v>
      </c>
      <c r="L251" s="88">
        <v>45</v>
      </c>
      <c r="M251" s="88">
        <v>45</v>
      </c>
      <c r="N251" s="88">
        <v>45</v>
      </c>
      <c r="O251" s="88">
        <v>45</v>
      </c>
      <c r="P251" s="88">
        <v>45</v>
      </c>
      <c r="Q251" s="88">
        <v>45</v>
      </c>
      <c r="R251" s="88">
        <v>45</v>
      </c>
      <c r="S251" s="88">
        <v>45</v>
      </c>
      <c r="T251" s="88">
        <v>45</v>
      </c>
      <c r="U251" s="88">
        <v>45</v>
      </c>
      <c r="V251" s="88">
        <v>45</v>
      </c>
      <c r="W251" s="88">
        <v>45</v>
      </c>
      <c r="X251" s="88">
        <v>45</v>
      </c>
      <c r="Y251" s="88">
        <v>45</v>
      </c>
      <c r="Z251" s="88">
        <v>45</v>
      </c>
      <c r="AA251" s="88">
        <v>45</v>
      </c>
      <c r="AB251" s="88">
        <v>45</v>
      </c>
      <c r="AC251" s="88">
        <v>45</v>
      </c>
      <c r="AD251" s="88">
        <v>45</v>
      </c>
      <c r="AE251" s="88">
        <v>45</v>
      </c>
      <c r="AF251" s="88">
        <v>45</v>
      </c>
      <c r="AG251" s="88">
        <v>45</v>
      </c>
      <c r="AH251" s="88"/>
      <c r="AI251" s="88"/>
      <c r="AJ251" s="88"/>
    </row>
    <row r="252" spans="1:36" ht="12.75" x14ac:dyDescent="0.2">
      <c r="A252" s="88" t="s">
        <v>759</v>
      </c>
      <c r="B252" s="88">
        <v>60</v>
      </c>
      <c r="C252" s="88">
        <v>60</v>
      </c>
      <c r="D252" s="88">
        <v>60</v>
      </c>
      <c r="E252" s="88">
        <v>60</v>
      </c>
      <c r="F252" s="88">
        <v>60</v>
      </c>
      <c r="G252" s="88">
        <v>60</v>
      </c>
      <c r="H252" s="88">
        <v>60</v>
      </c>
      <c r="I252" s="88">
        <v>60</v>
      </c>
      <c r="J252" s="88">
        <v>60</v>
      </c>
      <c r="K252" s="88">
        <v>60</v>
      </c>
      <c r="L252" s="88">
        <v>60</v>
      </c>
      <c r="M252" s="88">
        <v>60</v>
      </c>
      <c r="N252" s="88">
        <v>60</v>
      </c>
      <c r="O252" s="88">
        <v>60</v>
      </c>
      <c r="P252" s="88">
        <v>60</v>
      </c>
      <c r="Q252" s="88">
        <v>60</v>
      </c>
      <c r="R252" s="88">
        <v>60</v>
      </c>
      <c r="S252" s="88">
        <v>60</v>
      </c>
      <c r="T252" s="88">
        <v>60</v>
      </c>
      <c r="U252" s="88">
        <v>60</v>
      </c>
      <c r="V252" s="88">
        <v>60</v>
      </c>
      <c r="W252" s="88">
        <v>60</v>
      </c>
      <c r="X252" s="88">
        <v>60</v>
      </c>
      <c r="Y252" s="88">
        <v>60</v>
      </c>
      <c r="Z252" s="88">
        <v>60</v>
      </c>
      <c r="AA252" s="88">
        <v>60</v>
      </c>
      <c r="AB252" s="88">
        <v>60</v>
      </c>
      <c r="AC252" s="88">
        <v>60</v>
      </c>
      <c r="AD252" s="88">
        <v>60</v>
      </c>
      <c r="AE252" s="88">
        <v>60</v>
      </c>
      <c r="AF252" s="88">
        <v>60</v>
      </c>
      <c r="AG252" s="88">
        <v>60</v>
      </c>
      <c r="AH252" s="88"/>
      <c r="AI252" s="88"/>
      <c r="AJ252" s="88"/>
    </row>
    <row r="253" spans="1:36" ht="12.75" x14ac:dyDescent="0.2">
      <c r="A253" s="88" t="s">
        <v>760</v>
      </c>
      <c r="B253" s="88">
        <v>66</v>
      </c>
      <c r="C253" s="88">
        <v>66</v>
      </c>
      <c r="D253" s="88">
        <v>66</v>
      </c>
      <c r="E253" s="88">
        <v>66</v>
      </c>
      <c r="F253" s="88">
        <v>66</v>
      </c>
      <c r="G253" s="88">
        <v>66</v>
      </c>
      <c r="H253" s="88">
        <v>66</v>
      </c>
      <c r="I253" s="88">
        <v>66</v>
      </c>
      <c r="J253" s="88">
        <v>66</v>
      </c>
      <c r="K253" s="88">
        <v>66</v>
      </c>
      <c r="L253" s="88">
        <v>66</v>
      </c>
      <c r="M253" s="88">
        <v>66</v>
      </c>
      <c r="N253" s="88">
        <v>66</v>
      </c>
      <c r="O253" s="88">
        <v>66</v>
      </c>
      <c r="P253" s="88">
        <v>66</v>
      </c>
      <c r="Q253" s="88">
        <v>66</v>
      </c>
      <c r="R253" s="88">
        <v>66</v>
      </c>
      <c r="S253" s="88">
        <v>66</v>
      </c>
      <c r="T253" s="88">
        <v>66</v>
      </c>
      <c r="U253" s="88">
        <v>66</v>
      </c>
      <c r="V253" s="88">
        <v>66</v>
      </c>
      <c r="W253" s="88">
        <v>66</v>
      </c>
      <c r="X253" s="88">
        <v>66</v>
      </c>
      <c r="Y253" s="88">
        <v>66</v>
      </c>
      <c r="Z253" s="88">
        <v>66</v>
      </c>
      <c r="AA253" s="88">
        <v>66</v>
      </c>
      <c r="AB253" s="88">
        <v>66</v>
      </c>
      <c r="AC253" s="88">
        <v>66</v>
      </c>
      <c r="AD253" s="88">
        <v>66</v>
      </c>
      <c r="AE253" s="88">
        <v>66</v>
      </c>
      <c r="AF253" s="88">
        <v>66</v>
      </c>
      <c r="AG253" s="88">
        <v>66</v>
      </c>
      <c r="AH253" s="88"/>
      <c r="AI253" s="88"/>
      <c r="AJ253" s="88"/>
    </row>
    <row r="254" spans="1:36" ht="12.75" x14ac:dyDescent="0.2">
      <c r="A254" s="88" t="s">
        <v>761</v>
      </c>
      <c r="B254" s="88">
        <v>30</v>
      </c>
      <c r="C254" s="88">
        <v>30</v>
      </c>
      <c r="D254" s="88">
        <v>30</v>
      </c>
      <c r="E254" s="88">
        <v>30</v>
      </c>
      <c r="F254" s="88">
        <v>30</v>
      </c>
      <c r="G254" s="88">
        <v>30</v>
      </c>
      <c r="H254" s="88">
        <v>30</v>
      </c>
      <c r="I254" s="88">
        <v>30</v>
      </c>
      <c r="J254" s="88">
        <v>30</v>
      </c>
      <c r="K254" s="88">
        <v>30</v>
      </c>
      <c r="L254" s="88">
        <v>30</v>
      </c>
      <c r="M254" s="88">
        <v>30</v>
      </c>
      <c r="N254" s="88">
        <v>30</v>
      </c>
      <c r="O254" s="88">
        <v>30</v>
      </c>
      <c r="P254" s="88">
        <v>30</v>
      </c>
      <c r="Q254" s="88">
        <v>30</v>
      </c>
      <c r="R254" s="88">
        <v>30</v>
      </c>
      <c r="S254" s="88">
        <v>30</v>
      </c>
      <c r="T254" s="88">
        <v>30</v>
      </c>
      <c r="U254" s="88">
        <v>30</v>
      </c>
      <c r="V254" s="88">
        <v>30</v>
      </c>
      <c r="W254" s="88">
        <v>30</v>
      </c>
      <c r="X254" s="88">
        <v>30</v>
      </c>
      <c r="Y254" s="88">
        <v>30</v>
      </c>
      <c r="Z254" s="88">
        <v>30</v>
      </c>
      <c r="AA254" s="88">
        <v>30</v>
      </c>
      <c r="AB254" s="88">
        <v>30</v>
      </c>
      <c r="AC254" s="88">
        <v>30</v>
      </c>
      <c r="AD254" s="88">
        <v>30</v>
      </c>
      <c r="AE254" s="88">
        <v>30</v>
      </c>
      <c r="AF254" s="88">
        <v>30</v>
      </c>
      <c r="AG254" s="88">
        <v>30</v>
      </c>
      <c r="AH254" s="88"/>
      <c r="AI254" s="88"/>
      <c r="AJ254" s="88"/>
    </row>
    <row r="255" spans="1:36" ht="12.75" x14ac:dyDescent="0.2">
      <c r="A255" s="88" t="s">
        <v>762</v>
      </c>
      <c r="B255" s="88">
        <v>30</v>
      </c>
      <c r="C255" s="88">
        <v>30</v>
      </c>
      <c r="D255" s="88">
        <v>30</v>
      </c>
      <c r="E255" s="88">
        <v>30</v>
      </c>
      <c r="F255" s="88">
        <v>30</v>
      </c>
      <c r="G255" s="88">
        <v>30</v>
      </c>
      <c r="H255" s="88">
        <v>30</v>
      </c>
      <c r="I255" s="88">
        <v>30</v>
      </c>
      <c r="J255" s="88">
        <v>30</v>
      </c>
      <c r="K255" s="88">
        <v>30</v>
      </c>
      <c r="L255" s="88">
        <v>30</v>
      </c>
      <c r="M255" s="88">
        <v>30</v>
      </c>
      <c r="N255" s="88">
        <v>30</v>
      </c>
      <c r="O255" s="88">
        <v>30</v>
      </c>
      <c r="P255" s="88">
        <v>30</v>
      </c>
      <c r="Q255" s="88">
        <v>30</v>
      </c>
      <c r="R255" s="88">
        <v>30</v>
      </c>
      <c r="S255" s="88">
        <v>30</v>
      </c>
      <c r="T255" s="88">
        <v>30</v>
      </c>
      <c r="U255" s="88">
        <v>30</v>
      </c>
      <c r="V255" s="88">
        <v>30</v>
      </c>
      <c r="W255" s="88">
        <v>30</v>
      </c>
      <c r="X255" s="88">
        <v>30</v>
      </c>
      <c r="Y255" s="88">
        <v>30</v>
      </c>
      <c r="Z255" s="88">
        <v>30</v>
      </c>
      <c r="AA255" s="88">
        <v>30</v>
      </c>
      <c r="AB255" s="88">
        <v>30</v>
      </c>
      <c r="AC255" s="88">
        <v>30</v>
      </c>
      <c r="AD255" s="88">
        <v>30</v>
      </c>
      <c r="AE255" s="88">
        <v>30</v>
      </c>
      <c r="AF255" s="88">
        <v>30</v>
      </c>
      <c r="AG255" s="88">
        <v>30</v>
      </c>
      <c r="AH255" s="88"/>
      <c r="AI255" s="88"/>
      <c r="AJ255" s="88"/>
    </row>
    <row r="256" spans="1:36" ht="12.75" x14ac:dyDescent="0.2">
      <c r="A256" s="88" t="s">
        <v>763</v>
      </c>
      <c r="B256" s="88">
        <v>30</v>
      </c>
      <c r="C256" s="88">
        <v>30</v>
      </c>
      <c r="D256" s="88">
        <v>30</v>
      </c>
      <c r="E256" s="88">
        <v>30</v>
      </c>
      <c r="F256" s="88">
        <v>30</v>
      </c>
      <c r="G256" s="88">
        <v>30</v>
      </c>
      <c r="H256" s="88">
        <v>30</v>
      </c>
      <c r="I256" s="88">
        <v>30</v>
      </c>
      <c r="J256" s="88">
        <v>30</v>
      </c>
      <c r="K256" s="88">
        <v>30</v>
      </c>
      <c r="L256" s="88">
        <v>30</v>
      </c>
      <c r="M256" s="88">
        <v>30</v>
      </c>
      <c r="N256" s="88">
        <v>30</v>
      </c>
      <c r="O256" s="88">
        <v>30</v>
      </c>
      <c r="P256" s="88">
        <v>30</v>
      </c>
      <c r="Q256" s="88">
        <v>30</v>
      </c>
      <c r="R256" s="88">
        <v>30</v>
      </c>
      <c r="S256" s="88">
        <v>30</v>
      </c>
      <c r="T256" s="88">
        <v>30</v>
      </c>
      <c r="U256" s="88">
        <v>30</v>
      </c>
      <c r="V256" s="88">
        <v>30</v>
      </c>
      <c r="W256" s="88">
        <v>30</v>
      </c>
      <c r="X256" s="88">
        <v>30</v>
      </c>
      <c r="Y256" s="88">
        <v>30</v>
      </c>
      <c r="Z256" s="88">
        <v>30</v>
      </c>
      <c r="AA256" s="88">
        <v>30</v>
      </c>
      <c r="AB256" s="88">
        <v>30</v>
      </c>
      <c r="AC256" s="88">
        <v>30</v>
      </c>
      <c r="AD256" s="88">
        <v>30</v>
      </c>
      <c r="AE256" s="88">
        <v>30</v>
      </c>
      <c r="AF256" s="88">
        <v>30</v>
      </c>
      <c r="AG256" s="88">
        <v>30</v>
      </c>
      <c r="AH256" s="88"/>
      <c r="AI256" s="88"/>
      <c r="AJ256" s="88"/>
    </row>
    <row r="257" spans="1:36" ht="12.75" x14ac:dyDescent="0.2">
      <c r="A257" s="88" t="s">
        <v>764</v>
      </c>
      <c r="B257" s="88">
        <v>45</v>
      </c>
      <c r="C257" s="88">
        <v>45</v>
      </c>
      <c r="D257" s="88">
        <v>45</v>
      </c>
      <c r="E257" s="88">
        <v>45</v>
      </c>
      <c r="F257" s="88">
        <v>45</v>
      </c>
      <c r="G257" s="88">
        <v>45</v>
      </c>
      <c r="H257" s="88">
        <v>45</v>
      </c>
      <c r="I257" s="88">
        <v>45</v>
      </c>
      <c r="J257" s="88">
        <v>45</v>
      </c>
      <c r="K257" s="88">
        <v>45</v>
      </c>
      <c r="L257" s="88">
        <v>45</v>
      </c>
      <c r="M257" s="88">
        <v>45</v>
      </c>
      <c r="N257" s="88">
        <v>45</v>
      </c>
      <c r="O257" s="88">
        <v>45</v>
      </c>
      <c r="P257" s="88">
        <v>45</v>
      </c>
      <c r="Q257" s="88">
        <v>45</v>
      </c>
      <c r="R257" s="88">
        <v>45</v>
      </c>
      <c r="S257" s="88">
        <v>45</v>
      </c>
      <c r="T257" s="88">
        <v>45</v>
      </c>
      <c r="U257" s="88">
        <v>45</v>
      </c>
      <c r="V257" s="88">
        <v>45</v>
      </c>
      <c r="W257" s="88">
        <v>45</v>
      </c>
      <c r="X257" s="88">
        <v>45</v>
      </c>
      <c r="Y257" s="88">
        <v>45</v>
      </c>
      <c r="Z257" s="88">
        <v>45</v>
      </c>
      <c r="AA257" s="88">
        <v>45</v>
      </c>
      <c r="AB257" s="88">
        <v>45</v>
      </c>
      <c r="AC257" s="88">
        <v>45</v>
      </c>
      <c r="AD257" s="88">
        <v>45</v>
      </c>
      <c r="AE257" s="88">
        <v>45</v>
      </c>
      <c r="AF257" s="88">
        <v>45</v>
      </c>
      <c r="AG257" s="88">
        <v>45</v>
      </c>
      <c r="AH257" s="88"/>
      <c r="AI257" s="88"/>
      <c r="AJ257" s="88"/>
    </row>
    <row r="258" spans="1:36" ht="12.75" x14ac:dyDescent="0.2">
      <c r="A258" s="88" t="s">
        <v>765</v>
      </c>
      <c r="B258" s="88">
        <v>30</v>
      </c>
      <c r="C258" s="88">
        <v>30</v>
      </c>
      <c r="D258" s="88">
        <v>30</v>
      </c>
      <c r="E258" s="88">
        <v>30</v>
      </c>
      <c r="F258" s="88">
        <v>30</v>
      </c>
      <c r="G258" s="88">
        <v>30</v>
      </c>
      <c r="H258" s="88">
        <v>30</v>
      </c>
      <c r="I258" s="88">
        <v>30</v>
      </c>
      <c r="J258" s="88">
        <v>30</v>
      </c>
      <c r="K258" s="88">
        <v>30</v>
      </c>
      <c r="L258" s="88">
        <v>30</v>
      </c>
      <c r="M258" s="88">
        <v>30</v>
      </c>
      <c r="N258" s="88">
        <v>30</v>
      </c>
      <c r="O258" s="88">
        <v>30</v>
      </c>
      <c r="P258" s="88">
        <v>30</v>
      </c>
      <c r="Q258" s="88">
        <v>30</v>
      </c>
      <c r="R258" s="88">
        <v>30</v>
      </c>
      <c r="S258" s="88">
        <v>30</v>
      </c>
      <c r="T258" s="88">
        <v>30</v>
      </c>
      <c r="U258" s="88">
        <v>30</v>
      </c>
      <c r="V258" s="88">
        <v>30</v>
      </c>
      <c r="W258" s="88">
        <v>30</v>
      </c>
      <c r="X258" s="88">
        <v>30</v>
      </c>
      <c r="Y258" s="88">
        <v>30</v>
      </c>
      <c r="Z258" s="88">
        <v>30</v>
      </c>
      <c r="AA258" s="88">
        <v>30</v>
      </c>
      <c r="AB258" s="88">
        <v>30</v>
      </c>
      <c r="AC258" s="88">
        <v>30</v>
      </c>
      <c r="AD258" s="88">
        <v>30</v>
      </c>
      <c r="AE258" s="88">
        <v>30</v>
      </c>
      <c r="AF258" s="88">
        <v>30</v>
      </c>
      <c r="AG258" s="88">
        <v>30</v>
      </c>
      <c r="AH258" s="88"/>
      <c r="AI258" s="88"/>
      <c r="AJ258" s="88"/>
    </row>
    <row r="259" spans="1:36" ht="12.75" x14ac:dyDescent="0.2">
      <c r="A259" s="88" t="s">
        <v>766</v>
      </c>
      <c r="B259" s="88">
        <v>45</v>
      </c>
      <c r="C259" s="88">
        <v>45</v>
      </c>
      <c r="D259" s="88">
        <v>45</v>
      </c>
      <c r="E259" s="88">
        <v>45</v>
      </c>
      <c r="F259" s="88">
        <v>45</v>
      </c>
      <c r="G259" s="88">
        <v>45</v>
      </c>
      <c r="H259" s="88">
        <v>45</v>
      </c>
      <c r="I259" s="88">
        <v>45</v>
      </c>
      <c r="J259" s="88">
        <v>45</v>
      </c>
      <c r="K259" s="88">
        <v>45</v>
      </c>
      <c r="L259" s="88">
        <v>45</v>
      </c>
      <c r="M259" s="88">
        <v>45</v>
      </c>
      <c r="N259" s="88">
        <v>45</v>
      </c>
      <c r="O259" s="88">
        <v>45</v>
      </c>
      <c r="P259" s="88">
        <v>45</v>
      </c>
      <c r="Q259" s="88">
        <v>45</v>
      </c>
      <c r="R259" s="88">
        <v>45</v>
      </c>
      <c r="S259" s="88">
        <v>45</v>
      </c>
      <c r="T259" s="88">
        <v>45</v>
      </c>
      <c r="U259" s="88">
        <v>45</v>
      </c>
      <c r="V259" s="88">
        <v>45</v>
      </c>
      <c r="W259" s="88">
        <v>45</v>
      </c>
      <c r="X259" s="88">
        <v>45</v>
      </c>
      <c r="Y259" s="88">
        <v>45</v>
      </c>
      <c r="Z259" s="88">
        <v>45</v>
      </c>
      <c r="AA259" s="88">
        <v>45</v>
      </c>
      <c r="AB259" s="88">
        <v>45</v>
      </c>
      <c r="AC259" s="88">
        <v>45</v>
      </c>
      <c r="AD259" s="88">
        <v>45</v>
      </c>
      <c r="AE259" s="88">
        <v>45</v>
      </c>
      <c r="AF259" s="88">
        <v>45</v>
      </c>
      <c r="AG259" s="88">
        <v>45</v>
      </c>
      <c r="AH259" s="88"/>
      <c r="AI259" s="88"/>
      <c r="AJ259" s="88"/>
    </row>
    <row r="260" spans="1:36" ht="12.75" x14ac:dyDescent="0.2">
      <c r="A260" s="88" t="s">
        <v>767</v>
      </c>
      <c r="B260" s="88">
        <v>45</v>
      </c>
      <c r="C260" s="88">
        <v>45</v>
      </c>
      <c r="D260" s="88">
        <v>45</v>
      </c>
      <c r="E260" s="88">
        <v>45</v>
      </c>
      <c r="F260" s="88">
        <v>45</v>
      </c>
      <c r="G260" s="88">
        <v>45</v>
      </c>
      <c r="H260" s="88">
        <v>45</v>
      </c>
      <c r="I260" s="88">
        <v>45</v>
      </c>
      <c r="J260" s="88">
        <v>45</v>
      </c>
      <c r="K260" s="88">
        <v>45</v>
      </c>
      <c r="L260" s="88">
        <v>45</v>
      </c>
      <c r="M260" s="88">
        <v>45</v>
      </c>
      <c r="N260" s="88">
        <v>45</v>
      </c>
      <c r="O260" s="88">
        <v>45</v>
      </c>
      <c r="P260" s="88">
        <v>45</v>
      </c>
      <c r="Q260" s="88">
        <v>45</v>
      </c>
      <c r="R260" s="88">
        <v>45</v>
      </c>
      <c r="S260" s="88">
        <v>45</v>
      </c>
      <c r="T260" s="88">
        <v>45</v>
      </c>
      <c r="U260" s="88">
        <v>45</v>
      </c>
      <c r="V260" s="88">
        <v>45</v>
      </c>
      <c r="W260" s="88">
        <v>45</v>
      </c>
      <c r="X260" s="88">
        <v>45</v>
      </c>
      <c r="Y260" s="88">
        <v>45</v>
      </c>
      <c r="Z260" s="88">
        <v>45</v>
      </c>
      <c r="AA260" s="88">
        <v>45</v>
      </c>
      <c r="AB260" s="88">
        <v>45</v>
      </c>
      <c r="AC260" s="88">
        <v>45</v>
      </c>
      <c r="AD260" s="88">
        <v>45</v>
      </c>
      <c r="AE260" s="88">
        <v>45</v>
      </c>
      <c r="AF260" s="88">
        <v>45</v>
      </c>
      <c r="AG260" s="88">
        <v>45</v>
      </c>
      <c r="AH260" s="88"/>
      <c r="AI260" s="88"/>
      <c r="AJ260" s="88"/>
    </row>
    <row r="261" spans="1:36" ht="12.75" x14ac:dyDescent="0.2">
      <c r="A261" s="88" t="s">
        <v>768</v>
      </c>
      <c r="B261" s="88">
        <v>45</v>
      </c>
      <c r="C261" s="88">
        <v>45</v>
      </c>
      <c r="D261" s="88">
        <v>45</v>
      </c>
      <c r="E261" s="88">
        <v>45</v>
      </c>
      <c r="F261" s="88">
        <v>45</v>
      </c>
      <c r="G261" s="88">
        <v>45</v>
      </c>
      <c r="H261" s="88">
        <v>45</v>
      </c>
      <c r="I261" s="88">
        <v>45</v>
      </c>
      <c r="J261" s="88">
        <v>45</v>
      </c>
      <c r="K261" s="88">
        <v>45</v>
      </c>
      <c r="L261" s="88">
        <v>45</v>
      </c>
      <c r="M261" s="88">
        <v>45</v>
      </c>
      <c r="N261" s="88">
        <v>45</v>
      </c>
      <c r="O261" s="88">
        <v>45</v>
      </c>
      <c r="P261" s="88">
        <v>45</v>
      </c>
      <c r="Q261" s="88">
        <v>45</v>
      </c>
      <c r="R261" s="88">
        <v>45</v>
      </c>
      <c r="S261" s="88">
        <v>45</v>
      </c>
      <c r="T261" s="88">
        <v>45</v>
      </c>
      <c r="U261" s="88">
        <v>45</v>
      </c>
      <c r="V261" s="88">
        <v>45</v>
      </c>
      <c r="W261" s="88">
        <v>45</v>
      </c>
      <c r="X261" s="88">
        <v>45</v>
      </c>
      <c r="Y261" s="88">
        <v>45</v>
      </c>
      <c r="Z261" s="88">
        <v>45</v>
      </c>
      <c r="AA261" s="88">
        <v>45</v>
      </c>
      <c r="AB261" s="88">
        <v>45</v>
      </c>
      <c r="AC261" s="88">
        <v>45</v>
      </c>
      <c r="AD261" s="88">
        <v>45</v>
      </c>
      <c r="AE261" s="88">
        <v>45</v>
      </c>
      <c r="AF261" s="88">
        <v>45</v>
      </c>
      <c r="AG261" s="88">
        <v>45</v>
      </c>
      <c r="AH261" s="88"/>
      <c r="AI261" s="88"/>
      <c r="AJ261" s="88"/>
    </row>
    <row r="262" spans="1:36" ht="12.75" x14ac:dyDescent="0.2">
      <c r="A262" s="88" t="s">
        <v>769</v>
      </c>
      <c r="B262" s="88">
        <v>30</v>
      </c>
      <c r="C262" s="88">
        <v>30</v>
      </c>
      <c r="D262" s="88">
        <v>30</v>
      </c>
      <c r="E262" s="88">
        <v>30</v>
      </c>
      <c r="F262" s="88">
        <v>30</v>
      </c>
      <c r="G262" s="88">
        <v>30</v>
      </c>
      <c r="H262" s="88">
        <v>30</v>
      </c>
      <c r="I262" s="88">
        <v>30</v>
      </c>
      <c r="J262" s="88">
        <v>30</v>
      </c>
      <c r="K262" s="88">
        <v>30</v>
      </c>
      <c r="L262" s="88">
        <v>30</v>
      </c>
      <c r="M262" s="88">
        <v>30</v>
      </c>
      <c r="N262" s="88">
        <v>30</v>
      </c>
      <c r="O262" s="88">
        <v>30</v>
      </c>
      <c r="P262" s="88">
        <v>30</v>
      </c>
      <c r="Q262" s="88">
        <v>30</v>
      </c>
      <c r="R262" s="88">
        <v>30</v>
      </c>
      <c r="S262" s="88">
        <v>30</v>
      </c>
      <c r="T262" s="88">
        <v>30</v>
      </c>
      <c r="U262" s="88">
        <v>30</v>
      </c>
      <c r="V262" s="88">
        <v>30</v>
      </c>
      <c r="W262" s="88">
        <v>30</v>
      </c>
      <c r="X262" s="88">
        <v>30</v>
      </c>
      <c r="Y262" s="88">
        <v>30</v>
      </c>
      <c r="Z262" s="88">
        <v>30</v>
      </c>
      <c r="AA262" s="88">
        <v>30</v>
      </c>
      <c r="AB262" s="88">
        <v>30</v>
      </c>
      <c r="AC262" s="88">
        <v>30</v>
      </c>
      <c r="AD262" s="88">
        <v>30</v>
      </c>
      <c r="AE262" s="88">
        <v>30</v>
      </c>
      <c r="AF262" s="88">
        <v>30</v>
      </c>
      <c r="AG262" s="88">
        <v>30</v>
      </c>
      <c r="AH262" s="88"/>
      <c r="AI262" s="88"/>
      <c r="AJ262" s="88"/>
    </row>
    <row r="263" spans="1:36" ht="12.75" x14ac:dyDescent="0.2">
      <c r="A263" s="88" t="s">
        <v>770</v>
      </c>
      <c r="B263" s="88">
        <v>45</v>
      </c>
      <c r="C263" s="88">
        <v>45</v>
      </c>
      <c r="D263" s="88">
        <v>45</v>
      </c>
      <c r="E263" s="88">
        <v>45</v>
      </c>
      <c r="F263" s="88">
        <v>45</v>
      </c>
      <c r="G263" s="88">
        <v>45</v>
      </c>
      <c r="H263" s="88">
        <v>45</v>
      </c>
      <c r="I263" s="88">
        <v>45</v>
      </c>
      <c r="J263" s="88">
        <v>45</v>
      </c>
      <c r="K263" s="88">
        <v>45</v>
      </c>
      <c r="L263" s="88">
        <v>45</v>
      </c>
      <c r="M263" s="88">
        <v>45</v>
      </c>
      <c r="N263" s="88">
        <v>45</v>
      </c>
      <c r="O263" s="88">
        <v>45</v>
      </c>
      <c r="P263" s="88">
        <v>45</v>
      </c>
      <c r="Q263" s="88">
        <v>45</v>
      </c>
      <c r="R263" s="88">
        <v>45</v>
      </c>
      <c r="S263" s="88">
        <v>45</v>
      </c>
      <c r="T263" s="88">
        <v>45</v>
      </c>
      <c r="U263" s="88">
        <v>45</v>
      </c>
      <c r="V263" s="88">
        <v>45</v>
      </c>
      <c r="W263" s="88">
        <v>45</v>
      </c>
      <c r="X263" s="88">
        <v>45</v>
      </c>
      <c r="Y263" s="88">
        <v>45</v>
      </c>
      <c r="Z263" s="88">
        <v>45</v>
      </c>
      <c r="AA263" s="88">
        <v>45</v>
      </c>
      <c r="AB263" s="88">
        <v>45</v>
      </c>
      <c r="AC263" s="88">
        <v>45</v>
      </c>
      <c r="AD263" s="88">
        <v>45</v>
      </c>
      <c r="AE263" s="88">
        <v>45</v>
      </c>
      <c r="AF263" s="88">
        <v>45</v>
      </c>
      <c r="AG263" s="88">
        <v>45</v>
      </c>
      <c r="AH263" s="88"/>
      <c r="AI263" s="88"/>
      <c r="AJ263" s="88"/>
    </row>
    <row r="264" spans="1:36" ht="12.75" x14ac:dyDescent="0.2">
      <c r="A264" s="88" t="s">
        <v>771</v>
      </c>
      <c r="B264" s="88">
        <v>45</v>
      </c>
      <c r="C264" s="88">
        <v>45</v>
      </c>
      <c r="D264" s="88">
        <v>45</v>
      </c>
      <c r="E264" s="88">
        <v>45</v>
      </c>
      <c r="F264" s="88">
        <v>45</v>
      </c>
      <c r="G264" s="88">
        <v>45</v>
      </c>
      <c r="H264" s="88">
        <v>45</v>
      </c>
      <c r="I264" s="88">
        <v>45</v>
      </c>
      <c r="J264" s="88">
        <v>45</v>
      </c>
      <c r="K264" s="88">
        <v>45</v>
      </c>
      <c r="L264" s="88">
        <v>45</v>
      </c>
      <c r="M264" s="88">
        <v>45</v>
      </c>
      <c r="N264" s="88">
        <v>45</v>
      </c>
      <c r="O264" s="88">
        <v>45</v>
      </c>
      <c r="P264" s="88">
        <v>45</v>
      </c>
      <c r="Q264" s="88">
        <v>45</v>
      </c>
      <c r="R264" s="88">
        <v>45</v>
      </c>
      <c r="S264" s="88">
        <v>45</v>
      </c>
      <c r="T264" s="88">
        <v>45</v>
      </c>
      <c r="U264" s="88">
        <v>45</v>
      </c>
      <c r="V264" s="88">
        <v>45</v>
      </c>
      <c r="W264" s="88">
        <v>45</v>
      </c>
      <c r="X264" s="88">
        <v>45</v>
      </c>
      <c r="Y264" s="88">
        <v>45</v>
      </c>
      <c r="Z264" s="88">
        <v>45</v>
      </c>
      <c r="AA264" s="88">
        <v>45</v>
      </c>
      <c r="AB264" s="88">
        <v>45</v>
      </c>
      <c r="AC264" s="88">
        <v>45</v>
      </c>
      <c r="AD264" s="88">
        <v>45</v>
      </c>
      <c r="AE264" s="88">
        <v>45</v>
      </c>
      <c r="AF264" s="88">
        <v>45</v>
      </c>
      <c r="AG264" s="88">
        <v>45</v>
      </c>
      <c r="AH264" s="88"/>
      <c r="AI264" s="88"/>
      <c r="AJ264" s="88"/>
    </row>
    <row r="265" spans="1:36" ht="12.75" x14ac:dyDescent="0.2">
      <c r="A265" s="88" t="s">
        <v>772</v>
      </c>
      <c r="B265" s="88">
        <v>45</v>
      </c>
      <c r="C265" s="88">
        <v>45</v>
      </c>
      <c r="D265" s="88">
        <v>45</v>
      </c>
      <c r="E265" s="88">
        <v>45</v>
      </c>
      <c r="F265" s="88">
        <v>45</v>
      </c>
      <c r="G265" s="88">
        <v>45</v>
      </c>
      <c r="H265" s="88">
        <v>45</v>
      </c>
      <c r="I265" s="88">
        <v>45</v>
      </c>
      <c r="J265" s="88">
        <v>45</v>
      </c>
      <c r="K265" s="88">
        <v>45</v>
      </c>
      <c r="L265" s="88">
        <v>45</v>
      </c>
      <c r="M265" s="88">
        <v>45</v>
      </c>
      <c r="N265" s="88">
        <v>45</v>
      </c>
      <c r="O265" s="88">
        <v>45</v>
      </c>
      <c r="P265" s="88">
        <v>45</v>
      </c>
      <c r="Q265" s="88">
        <v>45</v>
      </c>
      <c r="R265" s="88">
        <v>45</v>
      </c>
      <c r="S265" s="88">
        <v>45</v>
      </c>
      <c r="T265" s="88">
        <v>45</v>
      </c>
      <c r="U265" s="88">
        <v>45</v>
      </c>
      <c r="V265" s="88">
        <v>45</v>
      </c>
      <c r="W265" s="88">
        <v>45</v>
      </c>
      <c r="X265" s="88">
        <v>45</v>
      </c>
      <c r="Y265" s="88">
        <v>45</v>
      </c>
      <c r="Z265" s="88">
        <v>45</v>
      </c>
      <c r="AA265" s="88">
        <v>45</v>
      </c>
      <c r="AB265" s="88">
        <v>45</v>
      </c>
      <c r="AC265" s="88">
        <v>45</v>
      </c>
      <c r="AD265" s="88">
        <v>45</v>
      </c>
      <c r="AE265" s="88">
        <v>45</v>
      </c>
      <c r="AF265" s="88">
        <v>45</v>
      </c>
      <c r="AG265" s="88">
        <v>45</v>
      </c>
      <c r="AH265" s="88"/>
      <c r="AI265" s="88"/>
      <c r="AJ265" s="88"/>
    </row>
    <row r="266" spans="1:36" ht="12.75" x14ac:dyDescent="0.2">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row>
    <row r="267" spans="1:36" ht="12.75" x14ac:dyDescent="0.2">
      <c r="A267" s="88" t="s">
        <v>756</v>
      </c>
      <c r="B267" s="88">
        <v>2020</v>
      </c>
      <c r="C267" s="88">
        <v>2021</v>
      </c>
      <c r="D267" s="88">
        <v>2022</v>
      </c>
      <c r="E267" s="88">
        <v>2023</v>
      </c>
      <c r="F267" s="88">
        <v>2024</v>
      </c>
      <c r="G267" s="88">
        <v>2025</v>
      </c>
      <c r="H267" s="88">
        <v>2026</v>
      </c>
      <c r="I267" s="88">
        <v>2027</v>
      </c>
      <c r="J267" s="88">
        <v>2028</v>
      </c>
      <c r="K267" s="88">
        <v>2029</v>
      </c>
      <c r="L267" s="88">
        <v>2030</v>
      </c>
      <c r="M267" s="88">
        <v>2031</v>
      </c>
      <c r="N267" s="88">
        <v>2032</v>
      </c>
      <c r="O267" s="88">
        <v>2033</v>
      </c>
      <c r="P267" s="88">
        <v>2034</v>
      </c>
      <c r="Q267" s="88">
        <v>2035</v>
      </c>
      <c r="R267" s="88">
        <v>2036</v>
      </c>
      <c r="S267" s="88">
        <v>2037</v>
      </c>
      <c r="T267" s="88">
        <v>2038</v>
      </c>
      <c r="U267" s="88">
        <v>2039</v>
      </c>
      <c r="V267" s="88">
        <v>2040</v>
      </c>
      <c r="W267" s="88">
        <v>2041</v>
      </c>
      <c r="X267" s="88">
        <v>2042</v>
      </c>
      <c r="Y267" s="88">
        <v>2043</v>
      </c>
      <c r="Z267" s="88">
        <v>2044</v>
      </c>
      <c r="AA267" s="88">
        <v>2045</v>
      </c>
      <c r="AB267" s="88">
        <v>2046</v>
      </c>
      <c r="AC267" s="88">
        <v>2047</v>
      </c>
      <c r="AD267" s="88">
        <v>2048</v>
      </c>
      <c r="AE267" s="88">
        <v>2049</v>
      </c>
      <c r="AF267" s="88">
        <v>2050</v>
      </c>
      <c r="AG267" s="88"/>
      <c r="AH267" s="88"/>
      <c r="AI267" s="88"/>
      <c r="AJ267" s="88"/>
    </row>
    <row r="268" spans="1:36" ht="12.75" x14ac:dyDescent="0.2">
      <c r="A268" s="88" t="s">
        <v>773</v>
      </c>
      <c r="B268" s="88">
        <v>0.44</v>
      </c>
      <c r="C268" s="88">
        <v>0.44</v>
      </c>
      <c r="D268" s="88">
        <v>0.44</v>
      </c>
      <c r="E268" s="88">
        <v>0.44</v>
      </c>
      <c r="F268" s="88">
        <v>0.44</v>
      </c>
      <c r="G268" s="88">
        <v>0.44</v>
      </c>
      <c r="H268" s="88">
        <v>0.44</v>
      </c>
      <c r="I268" s="88">
        <v>0.44</v>
      </c>
      <c r="J268" s="88">
        <v>0.44</v>
      </c>
      <c r="K268" s="88">
        <v>0.44</v>
      </c>
      <c r="L268" s="88">
        <v>0.44</v>
      </c>
      <c r="M268" s="88">
        <v>0.44</v>
      </c>
      <c r="N268" s="88">
        <v>0.44</v>
      </c>
      <c r="O268" s="88">
        <v>0.44</v>
      </c>
      <c r="P268" s="88">
        <v>0.44</v>
      </c>
      <c r="Q268" s="88">
        <v>0.44</v>
      </c>
      <c r="R268" s="88">
        <v>0.44</v>
      </c>
      <c r="S268" s="88">
        <v>0.44</v>
      </c>
      <c r="T268" s="88">
        <v>0.44</v>
      </c>
      <c r="U268" s="88">
        <v>0.44</v>
      </c>
      <c r="V268" s="88">
        <v>0.44</v>
      </c>
      <c r="W268" s="88">
        <v>0.44</v>
      </c>
      <c r="X268" s="88">
        <v>0.44</v>
      </c>
      <c r="Y268" s="88">
        <v>0.44</v>
      </c>
      <c r="Z268" s="88">
        <v>0.44</v>
      </c>
      <c r="AA268" s="88">
        <v>0.44</v>
      </c>
      <c r="AB268" s="88">
        <v>0.44</v>
      </c>
      <c r="AC268" s="88">
        <v>0.44</v>
      </c>
      <c r="AD268" s="88">
        <v>0.44</v>
      </c>
      <c r="AE268" s="88">
        <v>0.44</v>
      </c>
      <c r="AF268" s="88">
        <v>0.44</v>
      </c>
      <c r="AG268" s="88"/>
      <c r="AH268" s="88"/>
      <c r="AI268" s="88"/>
      <c r="AJ268" s="88"/>
    </row>
    <row r="269" spans="1:36" ht="12.75" x14ac:dyDescent="0.2">
      <c r="A269" s="88" t="s">
        <v>774</v>
      </c>
      <c r="B269" s="88">
        <v>0</v>
      </c>
      <c r="C269" s="88">
        <v>0</v>
      </c>
      <c r="D269" s="88">
        <v>0</v>
      </c>
      <c r="E269" s="88">
        <v>0</v>
      </c>
      <c r="F269" s="88">
        <v>0</v>
      </c>
      <c r="G269" s="88">
        <v>0</v>
      </c>
      <c r="H269" s="88">
        <v>0</v>
      </c>
      <c r="I269" s="88">
        <v>0</v>
      </c>
      <c r="J269" s="88">
        <v>0</v>
      </c>
      <c r="K269" s="88">
        <v>0</v>
      </c>
      <c r="L269" s="88">
        <v>0</v>
      </c>
      <c r="M269" s="88">
        <v>0</v>
      </c>
      <c r="N269" s="88">
        <v>0</v>
      </c>
      <c r="O269" s="88">
        <v>0</v>
      </c>
      <c r="P269" s="88">
        <v>0</v>
      </c>
      <c r="Q269" s="88">
        <v>0</v>
      </c>
      <c r="R269" s="88">
        <v>0</v>
      </c>
      <c r="S269" s="88">
        <v>0</v>
      </c>
      <c r="T269" s="88">
        <v>0</v>
      </c>
      <c r="U269" s="88">
        <v>0</v>
      </c>
      <c r="V269" s="88">
        <v>0</v>
      </c>
      <c r="W269" s="88">
        <v>0</v>
      </c>
      <c r="X269" s="88">
        <v>0</v>
      </c>
      <c r="Y269" s="88">
        <v>0</v>
      </c>
      <c r="Z269" s="88">
        <v>0</v>
      </c>
      <c r="AA269" s="88">
        <v>0</v>
      </c>
      <c r="AB269" s="88">
        <v>0</v>
      </c>
      <c r="AC269" s="88">
        <v>0</v>
      </c>
      <c r="AD269" s="88">
        <v>0</v>
      </c>
      <c r="AE269" s="88">
        <v>0</v>
      </c>
      <c r="AF269" s="88">
        <v>0</v>
      </c>
      <c r="AG269" s="88"/>
      <c r="AH269" s="88"/>
      <c r="AI269" s="88"/>
      <c r="AJ269" s="88"/>
    </row>
    <row r="270" spans="1:36" ht="12.75" x14ac:dyDescent="0.2">
      <c r="A270" s="88" t="s">
        <v>775</v>
      </c>
      <c r="B270" s="88">
        <v>0.48399999999999999</v>
      </c>
      <c r="C270" s="88">
        <v>0.48399999999999999</v>
      </c>
      <c r="D270" s="88">
        <v>0.48399999999999999</v>
      </c>
      <c r="E270" s="88">
        <v>0.48399999999999999</v>
      </c>
      <c r="F270" s="88">
        <v>0.48399999999999999</v>
      </c>
      <c r="G270" s="88">
        <v>0.48399999999999999</v>
      </c>
      <c r="H270" s="88">
        <v>0.48399999999999999</v>
      </c>
      <c r="I270" s="88">
        <v>0.48399999999999999</v>
      </c>
      <c r="J270" s="88">
        <v>0.48399999999999999</v>
      </c>
      <c r="K270" s="88">
        <v>0.48399999999999999</v>
      </c>
      <c r="L270" s="88">
        <v>0.48399999999999999</v>
      </c>
      <c r="M270" s="88">
        <v>0.48399999999999999</v>
      </c>
      <c r="N270" s="88">
        <v>0.48399999999999999</v>
      </c>
      <c r="O270" s="88">
        <v>0.48399999999999999</v>
      </c>
      <c r="P270" s="88">
        <v>0.48399999999999999</v>
      </c>
      <c r="Q270" s="88">
        <v>0.48399999999999999</v>
      </c>
      <c r="R270" s="88">
        <v>0.48399999999999999</v>
      </c>
      <c r="S270" s="88">
        <v>0.48399999999999999</v>
      </c>
      <c r="T270" s="88">
        <v>0.48399999999999999</v>
      </c>
      <c r="U270" s="88">
        <v>0.48399999999999999</v>
      </c>
      <c r="V270" s="88">
        <v>0.48399999999999999</v>
      </c>
      <c r="W270" s="88">
        <v>0.48399999999999999</v>
      </c>
      <c r="X270" s="88">
        <v>0.48399999999999999</v>
      </c>
      <c r="Y270" s="88">
        <v>0.48399999999999999</v>
      </c>
      <c r="Z270" s="88">
        <v>0.48399999999999999</v>
      </c>
      <c r="AA270" s="88">
        <v>0.48399999999999999</v>
      </c>
      <c r="AB270" s="88">
        <v>0.48399999999999999</v>
      </c>
      <c r="AC270" s="88">
        <v>0.48399999999999999</v>
      </c>
      <c r="AD270" s="88">
        <v>0.48399999999999999</v>
      </c>
      <c r="AE270" s="88">
        <v>0.48399999999999999</v>
      </c>
      <c r="AF270" s="88">
        <v>0.48399999999999999</v>
      </c>
      <c r="AG270" s="88"/>
      <c r="AH270" s="88"/>
      <c r="AI270" s="88"/>
      <c r="AJ270" s="88"/>
    </row>
    <row r="271" spans="1:36" ht="12.75" x14ac:dyDescent="0.2">
      <c r="A271" s="88" t="s">
        <v>776</v>
      </c>
      <c r="B271" s="88">
        <v>0.14199999999999999</v>
      </c>
      <c r="C271" s="88">
        <v>0.14199999999999999</v>
      </c>
      <c r="D271" s="88">
        <v>0.14199999999999999</v>
      </c>
      <c r="E271" s="88">
        <v>0.14199999999999999</v>
      </c>
      <c r="F271" s="88">
        <v>0.14199999999999999</v>
      </c>
      <c r="G271" s="88">
        <v>0.14199999999999999</v>
      </c>
      <c r="H271" s="88">
        <v>0.14199999999999999</v>
      </c>
      <c r="I271" s="88">
        <v>0.14199999999999999</v>
      </c>
      <c r="J271" s="88">
        <v>0.14199999999999999</v>
      </c>
      <c r="K271" s="88">
        <v>0.14199999999999999</v>
      </c>
      <c r="L271" s="88">
        <v>0.14199999999999999</v>
      </c>
      <c r="M271" s="88">
        <v>0.14199999999999999</v>
      </c>
      <c r="N271" s="88">
        <v>0.14199999999999999</v>
      </c>
      <c r="O271" s="88">
        <v>0.14199999999999999</v>
      </c>
      <c r="P271" s="88">
        <v>0.14199999999999999</v>
      </c>
      <c r="Q271" s="88">
        <v>0.14199999999999999</v>
      </c>
      <c r="R271" s="88">
        <v>0.14199999999999999</v>
      </c>
      <c r="S271" s="88">
        <v>0.14199999999999999</v>
      </c>
      <c r="T271" s="88">
        <v>0.14199999999999999</v>
      </c>
      <c r="U271" s="88">
        <v>0.14199999999999999</v>
      </c>
      <c r="V271" s="88">
        <v>0.14199999999999999</v>
      </c>
      <c r="W271" s="88">
        <v>0.14199999999999999</v>
      </c>
      <c r="X271" s="88">
        <v>0.14199999999999999</v>
      </c>
      <c r="Y271" s="88">
        <v>0.14199999999999999</v>
      </c>
      <c r="Z271" s="88">
        <v>0.14199999999999999</v>
      </c>
      <c r="AA271" s="88">
        <v>0.14199999999999999</v>
      </c>
      <c r="AB271" s="88">
        <v>0.14199999999999999</v>
      </c>
      <c r="AC271" s="88">
        <v>0.14199999999999999</v>
      </c>
      <c r="AD271" s="88">
        <v>0.14199999999999999</v>
      </c>
      <c r="AE271" s="88">
        <v>0.14199999999999999</v>
      </c>
      <c r="AF271" s="88">
        <v>0.14199999999999999</v>
      </c>
      <c r="AG271" s="88"/>
      <c r="AH271" s="88"/>
      <c r="AI271" s="88"/>
      <c r="AJ271" s="88"/>
    </row>
    <row r="272" spans="1:36" ht="12.75" x14ac:dyDescent="0.2">
      <c r="A272" s="88" t="s">
        <v>777</v>
      </c>
      <c r="B272" s="88">
        <v>0.56999999999999995</v>
      </c>
      <c r="C272" s="88">
        <v>0.56999999999999995</v>
      </c>
      <c r="D272" s="88">
        <v>0.56999999999999995</v>
      </c>
      <c r="E272" s="88">
        <v>0.56999999999999995</v>
      </c>
      <c r="F272" s="88">
        <v>0.56999999999999995</v>
      </c>
      <c r="G272" s="88">
        <v>0.56999999999999995</v>
      </c>
      <c r="H272" s="88">
        <v>0.56999999999999995</v>
      </c>
      <c r="I272" s="88">
        <v>0.56999999999999995</v>
      </c>
      <c r="J272" s="88">
        <v>0.56999999999999995</v>
      </c>
      <c r="K272" s="88">
        <v>0.56999999999999995</v>
      </c>
      <c r="L272" s="88">
        <v>0.56999999999999995</v>
      </c>
      <c r="M272" s="88">
        <v>0.56999999999999995</v>
      </c>
      <c r="N272" s="88">
        <v>0.56999999999999995</v>
      </c>
      <c r="O272" s="88">
        <v>0.56999999999999995</v>
      </c>
      <c r="P272" s="88">
        <v>0.56999999999999995</v>
      </c>
      <c r="Q272" s="88">
        <v>0.56999999999999995</v>
      </c>
      <c r="R272" s="88">
        <v>0.56999999999999995</v>
      </c>
      <c r="S272" s="88">
        <v>0.56999999999999995</v>
      </c>
      <c r="T272" s="88">
        <v>0.56999999999999995</v>
      </c>
      <c r="U272" s="88">
        <v>0.56999999999999995</v>
      </c>
      <c r="V272" s="88">
        <v>0.56999999999999995</v>
      </c>
      <c r="W272" s="88">
        <v>0.56999999999999995</v>
      </c>
      <c r="X272" s="88">
        <v>0.56999999999999995</v>
      </c>
      <c r="Y272" s="88">
        <v>0.56999999999999995</v>
      </c>
      <c r="Z272" s="88">
        <v>0.56999999999999995</v>
      </c>
      <c r="AA272" s="88">
        <v>0.56999999999999995</v>
      </c>
      <c r="AB272" s="88">
        <v>0.56999999999999995</v>
      </c>
      <c r="AC272" s="88">
        <v>0.56999999999999995</v>
      </c>
      <c r="AD272" s="88">
        <v>0.56999999999999995</v>
      </c>
      <c r="AE272" s="88">
        <v>0.56999999999999995</v>
      </c>
      <c r="AF272" s="88">
        <v>0.56999999999999995</v>
      </c>
      <c r="AG272" s="88"/>
      <c r="AH272" s="88"/>
      <c r="AI272" s="88"/>
      <c r="AJ272" s="88"/>
    </row>
    <row r="273" spans="1:36" ht="12.75" x14ac:dyDescent="0.2">
      <c r="A273" s="88" t="s">
        <v>778</v>
      </c>
      <c r="B273" s="88">
        <v>0.627</v>
      </c>
      <c r="C273" s="88">
        <v>0.627</v>
      </c>
      <c r="D273" s="88">
        <v>0.627</v>
      </c>
      <c r="E273" s="88">
        <v>0.627</v>
      </c>
      <c r="F273" s="88">
        <v>0.627</v>
      </c>
      <c r="G273" s="88">
        <v>0.627</v>
      </c>
      <c r="H273" s="88">
        <v>0.627</v>
      </c>
      <c r="I273" s="88">
        <v>0.627</v>
      </c>
      <c r="J273" s="88">
        <v>0.627</v>
      </c>
      <c r="K273" s="88">
        <v>0.627</v>
      </c>
      <c r="L273" s="88">
        <v>0.627</v>
      </c>
      <c r="M273" s="88">
        <v>0.627</v>
      </c>
      <c r="N273" s="88">
        <v>0.627</v>
      </c>
      <c r="O273" s="88">
        <v>0.627</v>
      </c>
      <c r="P273" s="88">
        <v>0.627</v>
      </c>
      <c r="Q273" s="88">
        <v>0.627</v>
      </c>
      <c r="R273" s="88">
        <v>0.627</v>
      </c>
      <c r="S273" s="88">
        <v>0.627</v>
      </c>
      <c r="T273" s="88">
        <v>0.627</v>
      </c>
      <c r="U273" s="88">
        <v>0.627</v>
      </c>
      <c r="V273" s="88">
        <v>0.627</v>
      </c>
      <c r="W273" s="88">
        <v>0.627</v>
      </c>
      <c r="X273" s="88">
        <v>0.627</v>
      </c>
      <c r="Y273" s="88">
        <v>0.627</v>
      </c>
      <c r="Z273" s="88">
        <v>0.627</v>
      </c>
      <c r="AA273" s="88">
        <v>0.627</v>
      </c>
      <c r="AB273" s="88">
        <v>0.627</v>
      </c>
      <c r="AC273" s="88">
        <v>0.627</v>
      </c>
      <c r="AD273" s="88">
        <v>0.627</v>
      </c>
      <c r="AE273" s="88">
        <v>0.627</v>
      </c>
      <c r="AF273" s="88">
        <v>0.627</v>
      </c>
      <c r="AG273" s="88"/>
      <c r="AH273" s="88"/>
      <c r="AI273" s="88"/>
      <c r="AJ273" s="88"/>
    </row>
    <row r="274" spans="1:36" ht="12.75" x14ac:dyDescent="0.2">
      <c r="A274" s="88" t="s">
        <v>779</v>
      </c>
      <c r="B274" s="88">
        <v>0.92400000000000004</v>
      </c>
      <c r="C274" s="88">
        <v>0.92400000000000004</v>
      </c>
      <c r="D274" s="88">
        <v>0.92400000000000004</v>
      </c>
      <c r="E274" s="88">
        <v>0.92400000000000004</v>
      </c>
      <c r="F274" s="88">
        <v>0.92400000000000004</v>
      </c>
      <c r="G274" s="88">
        <v>0.92400000000000004</v>
      </c>
      <c r="H274" s="88">
        <v>0.92400000000000004</v>
      </c>
      <c r="I274" s="88">
        <v>0.92400000000000004</v>
      </c>
      <c r="J274" s="88">
        <v>0.92400000000000004</v>
      </c>
      <c r="K274" s="88">
        <v>0.92400000000000004</v>
      </c>
      <c r="L274" s="88">
        <v>0.92400000000000004</v>
      </c>
      <c r="M274" s="88">
        <v>0.92400000000000004</v>
      </c>
      <c r="N274" s="88">
        <v>0.92400000000000004</v>
      </c>
      <c r="O274" s="88">
        <v>0.92400000000000004</v>
      </c>
      <c r="P274" s="88">
        <v>0.92400000000000004</v>
      </c>
      <c r="Q274" s="88">
        <v>0.92400000000000004</v>
      </c>
      <c r="R274" s="88">
        <v>0.92400000000000004</v>
      </c>
      <c r="S274" s="88">
        <v>0.92400000000000004</v>
      </c>
      <c r="T274" s="88">
        <v>0.92400000000000004</v>
      </c>
      <c r="U274" s="88">
        <v>0.92400000000000004</v>
      </c>
      <c r="V274" s="88">
        <v>0.92400000000000004</v>
      </c>
      <c r="W274" s="88">
        <v>0.92400000000000004</v>
      </c>
      <c r="X274" s="88">
        <v>0.92400000000000004</v>
      </c>
      <c r="Y274" s="88">
        <v>0.92400000000000004</v>
      </c>
      <c r="Z274" s="88">
        <v>0.92400000000000004</v>
      </c>
      <c r="AA274" s="88">
        <v>0.92400000000000004</v>
      </c>
      <c r="AB274" s="88">
        <v>0.92400000000000004</v>
      </c>
      <c r="AC274" s="88">
        <v>0.92400000000000004</v>
      </c>
      <c r="AD274" s="88">
        <v>0.92400000000000004</v>
      </c>
      <c r="AE274" s="88">
        <v>0.92400000000000004</v>
      </c>
      <c r="AF274" s="88">
        <v>0.92400000000000004</v>
      </c>
      <c r="AG274" s="88"/>
      <c r="AH274" s="88"/>
      <c r="AI274" s="88"/>
      <c r="AJ274" s="88"/>
    </row>
    <row r="275" spans="1:36" ht="12.75" x14ac:dyDescent="0.2">
      <c r="A275" s="88" t="s">
        <v>780</v>
      </c>
      <c r="B275" s="88">
        <v>0</v>
      </c>
      <c r="C275" s="88">
        <v>0</v>
      </c>
      <c r="D275" s="88">
        <v>0</v>
      </c>
      <c r="E275" s="88">
        <v>0</v>
      </c>
      <c r="F275" s="88">
        <v>0</v>
      </c>
      <c r="G275" s="88">
        <v>0</v>
      </c>
      <c r="H275" s="88">
        <v>0</v>
      </c>
      <c r="I275" s="88">
        <v>0</v>
      </c>
      <c r="J275" s="88">
        <v>0</v>
      </c>
      <c r="K275" s="128">
        <v>0</v>
      </c>
      <c r="L275" s="128">
        <v>0</v>
      </c>
      <c r="M275" s="128">
        <v>0</v>
      </c>
      <c r="N275" s="128">
        <v>0</v>
      </c>
      <c r="O275" s="128">
        <v>0</v>
      </c>
      <c r="P275" s="128">
        <v>0</v>
      </c>
      <c r="Q275" s="128">
        <v>0</v>
      </c>
      <c r="R275" s="128">
        <v>0</v>
      </c>
      <c r="S275" s="128">
        <v>0</v>
      </c>
      <c r="T275" s="128">
        <v>0</v>
      </c>
      <c r="U275" s="128">
        <v>0</v>
      </c>
      <c r="V275" s="128">
        <v>0</v>
      </c>
      <c r="W275" s="128">
        <v>0</v>
      </c>
      <c r="X275" s="128">
        <v>0</v>
      </c>
      <c r="Y275" s="128">
        <v>0</v>
      </c>
      <c r="Z275" s="128">
        <v>0</v>
      </c>
      <c r="AA275" s="128">
        <v>0</v>
      </c>
      <c r="AB275" s="128">
        <v>0</v>
      </c>
      <c r="AC275" s="128">
        <v>0</v>
      </c>
      <c r="AD275" s="128">
        <v>0</v>
      </c>
      <c r="AE275" s="128">
        <v>0</v>
      </c>
      <c r="AF275" s="128">
        <v>0</v>
      </c>
      <c r="AG275" s="128"/>
      <c r="AH275" s="128"/>
      <c r="AI275" s="128"/>
      <c r="AJ275" s="128"/>
    </row>
    <row r="276" spans="1:36" ht="12.75" x14ac:dyDescent="0.2">
      <c r="A276" s="88" t="s">
        <v>781</v>
      </c>
      <c r="B276" s="88">
        <v>0.92400000000000004</v>
      </c>
      <c r="C276" s="88">
        <v>0.92400000000000004</v>
      </c>
      <c r="D276" s="88">
        <v>0.92400000000000004</v>
      </c>
      <c r="E276" s="88">
        <v>0.92400000000000004</v>
      </c>
      <c r="F276" s="88">
        <v>0.92400000000000004</v>
      </c>
      <c r="G276" s="88">
        <v>0.92400000000000004</v>
      </c>
      <c r="H276" s="88">
        <v>0.92400000000000004</v>
      </c>
      <c r="I276" s="88">
        <v>0.92400000000000004</v>
      </c>
      <c r="J276" s="88">
        <v>0.92400000000000004</v>
      </c>
      <c r="K276" s="88">
        <v>0.92400000000000004</v>
      </c>
      <c r="L276" s="88">
        <v>0.92400000000000004</v>
      </c>
      <c r="M276" s="88">
        <v>0.92400000000000004</v>
      </c>
      <c r="N276" s="88">
        <v>0.92400000000000004</v>
      </c>
      <c r="O276" s="88">
        <v>0.92400000000000004</v>
      </c>
      <c r="P276" s="88">
        <v>0.92400000000000004</v>
      </c>
      <c r="Q276" s="88">
        <v>0.92400000000000004</v>
      </c>
      <c r="R276" s="88">
        <v>0.92400000000000004</v>
      </c>
      <c r="S276" s="88">
        <v>0.92400000000000004</v>
      </c>
      <c r="T276" s="88">
        <v>0.92400000000000004</v>
      </c>
      <c r="U276" s="88">
        <v>0.92400000000000004</v>
      </c>
      <c r="V276" s="88">
        <v>0.92400000000000004</v>
      </c>
      <c r="W276" s="88">
        <v>0.92400000000000004</v>
      </c>
      <c r="X276" s="88">
        <v>0.92400000000000004</v>
      </c>
      <c r="Y276" s="88">
        <v>0.92400000000000004</v>
      </c>
      <c r="Z276" s="88">
        <v>0.92400000000000004</v>
      </c>
      <c r="AA276" s="88">
        <v>0.92400000000000004</v>
      </c>
      <c r="AB276" s="88">
        <v>0.92400000000000004</v>
      </c>
      <c r="AC276" s="88">
        <v>0.92400000000000004</v>
      </c>
      <c r="AD276" s="88">
        <v>0.92400000000000004</v>
      </c>
      <c r="AE276" s="88">
        <v>0.92400000000000004</v>
      </c>
      <c r="AF276" s="88">
        <v>0.92400000000000004</v>
      </c>
      <c r="AG276" s="88"/>
      <c r="AH276" s="88"/>
      <c r="AI276" s="88"/>
      <c r="AJ276" s="88"/>
    </row>
    <row r="277" spans="1:36" ht="12.75" x14ac:dyDescent="0.2">
      <c r="A277" s="88" t="s">
        <v>782</v>
      </c>
      <c r="B277" s="88">
        <v>0.40699999999999997</v>
      </c>
      <c r="C277" s="88">
        <v>0.40699999999999997</v>
      </c>
      <c r="D277" s="88">
        <v>0.40699999999999997</v>
      </c>
      <c r="E277" s="88">
        <v>0.40699999999999997</v>
      </c>
      <c r="F277" s="88">
        <v>0.40699999999999997</v>
      </c>
      <c r="G277" s="88">
        <v>0.40699999999999997</v>
      </c>
      <c r="H277" s="88">
        <v>0.40699999999999997</v>
      </c>
      <c r="I277" s="88">
        <v>0.40699999999999997</v>
      </c>
      <c r="J277" s="88">
        <v>0.40699999999999997</v>
      </c>
      <c r="K277" s="88">
        <v>0.40699999999999997</v>
      </c>
      <c r="L277" s="88">
        <v>0.40699999999999997</v>
      </c>
      <c r="M277" s="88">
        <v>0.40699999999999997</v>
      </c>
      <c r="N277" s="88">
        <v>0.40699999999999997</v>
      </c>
      <c r="O277" s="88">
        <v>0.40699999999999997</v>
      </c>
      <c r="P277" s="88">
        <v>0.40699999999999997</v>
      </c>
      <c r="Q277" s="88">
        <v>0.40699999999999997</v>
      </c>
      <c r="R277" s="88">
        <v>0.40699999999999997</v>
      </c>
      <c r="S277" s="88">
        <v>0.40699999999999997</v>
      </c>
      <c r="T277" s="88">
        <v>0.40699999999999997</v>
      </c>
      <c r="U277" s="88">
        <v>0.40699999999999997</v>
      </c>
      <c r="V277" s="88">
        <v>0.40699999999999997</v>
      </c>
      <c r="W277" s="88">
        <v>0.40699999999999997</v>
      </c>
      <c r="X277" s="88">
        <v>0.40699999999999997</v>
      </c>
      <c r="Y277" s="88">
        <v>0.40699999999999997</v>
      </c>
      <c r="Z277" s="88">
        <v>0.40699999999999997</v>
      </c>
      <c r="AA277" s="88">
        <v>0.40699999999999997</v>
      </c>
      <c r="AB277" s="88">
        <v>0.40699999999999997</v>
      </c>
      <c r="AC277" s="88">
        <v>0.40699999999999997</v>
      </c>
      <c r="AD277" s="88">
        <v>0.40699999999999997</v>
      </c>
      <c r="AE277" s="88">
        <v>0.40699999999999997</v>
      </c>
      <c r="AF277" s="88">
        <v>0.40699999999999997</v>
      </c>
      <c r="AG277" s="88"/>
      <c r="AH277" s="88"/>
      <c r="AI277" s="88"/>
      <c r="AJ277" s="88"/>
    </row>
    <row r="278" spans="1:36" ht="12.75" x14ac:dyDescent="0.2">
      <c r="A278" s="88" t="s">
        <v>783</v>
      </c>
      <c r="B278" s="88">
        <v>0</v>
      </c>
      <c r="C278" s="88">
        <v>0</v>
      </c>
      <c r="D278" s="88">
        <v>0</v>
      </c>
      <c r="E278" s="88">
        <v>0</v>
      </c>
      <c r="F278" s="88">
        <v>0</v>
      </c>
      <c r="G278" s="88">
        <v>0</v>
      </c>
      <c r="H278" s="88">
        <v>0</v>
      </c>
      <c r="I278" s="88">
        <v>0</v>
      </c>
      <c r="J278" s="88">
        <v>0</v>
      </c>
      <c r="K278" s="88">
        <v>0</v>
      </c>
      <c r="L278" s="88">
        <v>0</v>
      </c>
      <c r="M278" s="88">
        <v>0</v>
      </c>
      <c r="N278" s="88">
        <v>0</v>
      </c>
      <c r="O278" s="88">
        <v>0</v>
      </c>
      <c r="P278" s="88">
        <v>0</v>
      </c>
      <c r="Q278" s="88">
        <v>0</v>
      </c>
      <c r="R278" s="88">
        <v>0</v>
      </c>
      <c r="S278" s="88">
        <v>0</v>
      </c>
      <c r="T278" s="88">
        <v>0</v>
      </c>
      <c r="U278" s="88">
        <v>0</v>
      </c>
      <c r="V278" s="88">
        <v>0</v>
      </c>
      <c r="W278" s="88">
        <v>0</v>
      </c>
      <c r="X278" s="88">
        <v>0</v>
      </c>
      <c r="Y278" s="88">
        <v>0</v>
      </c>
      <c r="Z278" s="88">
        <v>0</v>
      </c>
      <c r="AA278" s="88">
        <v>0</v>
      </c>
      <c r="AB278" s="88">
        <v>0</v>
      </c>
      <c r="AC278" s="88">
        <v>0</v>
      </c>
      <c r="AD278" s="88">
        <v>0</v>
      </c>
      <c r="AE278" s="88">
        <v>0</v>
      </c>
      <c r="AF278" s="88">
        <v>0</v>
      </c>
      <c r="AG278" s="88"/>
      <c r="AH278" s="88"/>
      <c r="AI278" s="88"/>
      <c r="AJ278" s="88"/>
    </row>
    <row r="279" spans="1:36" ht="12.75" x14ac:dyDescent="0.2">
      <c r="A279" s="88" t="s">
        <v>784</v>
      </c>
      <c r="B279" s="88">
        <v>0.44800000000000001</v>
      </c>
      <c r="C279" s="88">
        <v>0.44800000000000001</v>
      </c>
      <c r="D279" s="88">
        <v>0.44800000000000001</v>
      </c>
      <c r="E279" s="88">
        <v>0.44800000000000001</v>
      </c>
      <c r="F279" s="88">
        <v>0.44800000000000001</v>
      </c>
      <c r="G279" s="88">
        <v>0.44800000000000001</v>
      </c>
      <c r="H279" s="88">
        <v>0.44800000000000001</v>
      </c>
      <c r="I279" s="88">
        <v>0.44800000000000001</v>
      </c>
      <c r="J279" s="88">
        <v>0.44800000000000001</v>
      </c>
      <c r="K279" s="88">
        <v>0.44800000000000001</v>
      </c>
      <c r="L279" s="88">
        <v>0.44800000000000001</v>
      </c>
      <c r="M279" s="88">
        <v>0.44800000000000001</v>
      </c>
      <c r="N279" s="88">
        <v>0.44800000000000001</v>
      </c>
      <c r="O279" s="88">
        <v>0.44800000000000001</v>
      </c>
      <c r="P279" s="88">
        <v>0.44800000000000001</v>
      </c>
      <c r="Q279" s="88">
        <v>0.44800000000000001</v>
      </c>
      <c r="R279" s="88">
        <v>0.44800000000000001</v>
      </c>
      <c r="S279" s="88">
        <v>0.44800000000000001</v>
      </c>
      <c r="T279" s="88">
        <v>0.44800000000000001</v>
      </c>
      <c r="U279" s="88">
        <v>0.44800000000000001</v>
      </c>
      <c r="V279" s="88">
        <v>0.44800000000000001</v>
      </c>
      <c r="W279" s="88">
        <v>0.44800000000000001</v>
      </c>
      <c r="X279" s="88">
        <v>0.44800000000000001</v>
      </c>
      <c r="Y279" s="88">
        <v>0.44800000000000001</v>
      </c>
      <c r="Z279" s="88">
        <v>0.44800000000000001</v>
      </c>
      <c r="AA279" s="88">
        <v>0.44800000000000001</v>
      </c>
      <c r="AB279" s="88">
        <v>0.44800000000000001</v>
      </c>
      <c r="AC279" s="88">
        <v>0.44800000000000001</v>
      </c>
      <c r="AD279" s="88">
        <v>0.44800000000000001</v>
      </c>
      <c r="AE279" s="88">
        <v>0.44800000000000001</v>
      </c>
      <c r="AF279" s="88">
        <v>0.44800000000000001</v>
      </c>
      <c r="AG279" s="88"/>
      <c r="AH279" s="88"/>
      <c r="AI279" s="88"/>
      <c r="AJ279" s="88"/>
    </row>
    <row r="280" spans="1:36" ht="12.75" x14ac:dyDescent="0.2">
      <c r="A280" s="88" t="s">
        <v>785</v>
      </c>
      <c r="B280" s="88">
        <v>0.35299999999999998</v>
      </c>
      <c r="C280" s="88">
        <v>0.35299999999999998</v>
      </c>
      <c r="D280" s="88">
        <v>0.35299999999999998</v>
      </c>
      <c r="E280" s="88">
        <v>0.35299999999999998</v>
      </c>
      <c r="F280" s="88">
        <v>0.35299999999999998</v>
      </c>
      <c r="G280" s="88">
        <v>0.35299999999999998</v>
      </c>
      <c r="H280" s="88">
        <v>0.35299999999999998</v>
      </c>
      <c r="I280" s="88">
        <v>0.35299999999999998</v>
      </c>
      <c r="J280" s="88">
        <v>0.35299999999999998</v>
      </c>
      <c r="K280" s="88">
        <v>0.35299999999999998</v>
      </c>
      <c r="L280" s="88">
        <v>0.35299999999999998</v>
      </c>
      <c r="M280" s="88">
        <v>0.35299999999999998</v>
      </c>
      <c r="N280" s="88">
        <v>0.35299999999999998</v>
      </c>
      <c r="O280" s="88">
        <v>0.35299999999999998</v>
      </c>
      <c r="P280" s="88">
        <v>0.35299999999999998</v>
      </c>
      <c r="Q280" s="88">
        <v>0.35299999999999998</v>
      </c>
      <c r="R280" s="88">
        <v>0.35299999999999998</v>
      </c>
      <c r="S280" s="88">
        <v>0.35299999999999998</v>
      </c>
      <c r="T280" s="88">
        <v>0.35299999999999998</v>
      </c>
      <c r="U280" s="88">
        <v>0.35299999999999998</v>
      </c>
      <c r="V280" s="88">
        <v>0.35299999999999998</v>
      </c>
      <c r="W280" s="88">
        <v>0.35299999999999998</v>
      </c>
      <c r="X280" s="88">
        <v>0.35299999999999998</v>
      </c>
      <c r="Y280" s="88">
        <v>0.35299999999999998</v>
      </c>
      <c r="Z280" s="88">
        <v>0.35299999999999998</v>
      </c>
      <c r="AA280" s="88">
        <v>0.35299999999999998</v>
      </c>
      <c r="AB280" s="88">
        <v>0.35299999999999998</v>
      </c>
      <c r="AC280" s="88">
        <v>0.35299999999999998</v>
      </c>
      <c r="AD280" s="88">
        <v>0.35299999999999998</v>
      </c>
      <c r="AE280" s="88">
        <v>0.35299999999999998</v>
      </c>
      <c r="AF280" s="88">
        <v>0.35299999999999998</v>
      </c>
      <c r="AG280" s="88"/>
      <c r="AH280" s="88"/>
      <c r="AI280" s="88"/>
      <c r="AJ280" s="88"/>
    </row>
    <row r="281" spans="1:36" ht="12.75" x14ac:dyDescent="0.2">
      <c r="A281" s="88" t="s">
        <v>786</v>
      </c>
      <c r="B281" s="88">
        <v>0</v>
      </c>
      <c r="C281" s="88">
        <v>0</v>
      </c>
      <c r="D281" s="88">
        <v>0</v>
      </c>
      <c r="E281" s="88">
        <v>0</v>
      </c>
      <c r="F281" s="88">
        <v>0</v>
      </c>
      <c r="G281" s="88">
        <v>0</v>
      </c>
      <c r="H281" s="88">
        <v>0</v>
      </c>
      <c r="I281" s="88">
        <v>0</v>
      </c>
      <c r="J281" s="88">
        <v>0</v>
      </c>
      <c r="K281" s="88">
        <v>0</v>
      </c>
      <c r="L281" s="88">
        <v>0</v>
      </c>
      <c r="M281" s="88">
        <v>0</v>
      </c>
      <c r="N281" s="88">
        <v>0</v>
      </c>
      <c r="O281" s="88">
        <v>0</v>
      </c>
      <c r="P281" s="88">
        <v>0</v>
      </c>
      <c r="Q281" s="88">
        <v>0</v>
      </c>
      <c r="R281" s="88">
        <v>0</v>
      </c>
      <c r="S281" s="88">
        <v>0</v>
      </c>
      <c r="T281" s="88">
        <v>0</v>
      </c>
      <c r="U281" s="88">
        <v>0</v>
      </c>
      <c r="V281" s="88">
        <v>0</v>
      </c>
      <c r="W281" s="88">
        <v>0</v>
      </c>
      <c r="X281" s="88">
        <v>0</v>
      </c>
      <c r="Y281" s="88">
        <v>0</v>
      </c>
      <c r="Z281" s="88">
        <v>0</v>
      </c>
      <c r="AA281" s="88">
        <v>0</v>
      </c>
      <c r="AB281" s="88">
        <v>0</v>
      </c>
      <c r="AC281" s="88">
        <v>0</v>
      </c>
      <c r="AD281" s="88">
        <v>0</v>
      </c>
      <c r="AE281" s="88">
        <v>0</v>
      </c>
      <c r="AF281" s="88">
        <v>0</v>
      </c>
      <c r="AG281" s="88"/>
      <c r="AH281" s="88"/>
      <c r="AI281" s="88"/>
      <c r="AJ281" s="88"/>
    </row>
    <row r="282" spans="1:36" ht="12.75" x14ac:dyDescent="0.2">
      <c r="A282" s="88" t="s">
        <v>787</v>
      </c>
      <c r="B282" s="88">
        <v>0.40100000000000002</v>
      </c>
      <c r="C282" s="88">
        <v>0.40400000000000003</v>
      </c>
      <c r="D282" s="88">
        <v>0.40699999999999997</v>
      </c>
      <c r="E282" s="88">
        <v>0.41</v>
      </c>
      <c r="F282" s="88">
        <v>0.41299999999999998</v>
      </c>
      <c r="G282" s="88">
        <v>0.41499999999999998</v>
      </c>
      <c r="H282" s="88">
        <v>0.41799999999999998</v>
      </c>
      <c r="I282" s="88">
        <v>0.42099999999999999</v>
      </c>
      <c r="J282" s="88">
        <v>0.42399999999999999</v>
      </c>
      <c r="K282" s="88">
        <v>0.42699999999999999</v>
      </c>
      <c r="L282" s="88">
        <v>0.43</v>
      </c>
      <c r="M282" s="88">
        <v>0.43099999999999999</v>
      </c>
      <c r="N282" s="88">
        <v>0.43099999999999999</v>
      </c>
      <c r="O282" s="88">
        <v>0.432</v>
      </c>
      <c r="P282" s="88">
        <v>0.433</v>
      </c>
      <c r="Q282" s="88">
        <v>0.434</v>
      </c>
      <c r="R282" s="88">
        <v>0.434</v>
      </c>
      <c r="S282" s="88">
        <v>0.435</v>
      </c>
      <c r="T282" s="88">
        <v>0.436</v>
      </c>
      <c r="U282" s="88">
        <v>0.437</v>
      </c>
      <c r="V282" s="88">
        <v>0.437</v>
      </c>
      <c r="W282" s="88">
        <v>0.438</v>
      </c>
      <c r="X282" s="88">
        <v>0.439</v>
      </c>
      <c r="Y282" s="88">
        <v>0.44</v>
      </c>
      <c r="Z282" s="88">
        <v>0.44</v>
      </c>
      <c r="AA282" s="88">
        <v>0.441</v>
      </c>
      <c r="AB282" s="88">
        <v>0.442</v>
      </c>
      <c r="AC282" s="88">
        <v>0.443</v>
      </c>
      <c r="AD282" s="88">
        <v>0.443</v>
      </c>
      <c r="AE282" s="88">
        <v>0.44400000000000001</v>
      </c>
      <c r="AF282" s="88">
        <v>0.44500000000000001</v>
      </c>
      <c r="AG282" s="88"/>
      <c r="AH282" s="88"/>
      <c r="AI282" s="88"/>
      <c r="AJ282" s="88"/>
    </row>
    <row r="283" spans="1:36" ht="12.75" x14ac:dyDescent="0.2">
      <c r="A283" s="88" t="s">
        <v>788</v>
      </c>
      <c r="B283" s="88">
        <v>0.24199999999999999</v>
      </c>
      <c r="C283" s="88">
        <v>0.24199999999999999</v>
      </c>
      <c r="D283" s="88">
        <v>0.24199999999999999</v>
      </c>
      <c r="E283" s="88">
        <v>0.24199999999999999</v>
      </c>
      <c r="F283" s="88">
        <v>0.24199999999999999</v>
      </c>
      <c r="G283" s="88">
        <v>0.24199999999999999</v>
      </c>
      <c r="H283" s="88">
        <v>0.24199999999999999</v>
      </c>
      <c r="I283" s="88">
        <v>0.24199999999999999</v>
      </c>
      <c r="J283" s="88">
        <v>0.24199999999999999</v>
      </c>
      <c r="K283" s="88">
        <v>0.24199999999999999</v>
      </c>
      <c r="L283" s="88">
        <v>0.24199999999999999</v>
      </c>
      <c r="M283" s="88">
        <v>0.24199999999999999</v>
      </c>
      <c r="N283" s="88">
        <v>0.24199999999999999</v>
      </c>
      <c r="O283" s="88">
        <v>0.24199999999999999</v>
      </c>
      <c r="P283" s="88">
        <v>0.24199999999999999</v>
      </c>
      <c r="Q283" s="88">
        <v>0.24199999999999999</v>
      </c>
      <c r="R283" s="88">
        <v>0.24199999999999999</v>
      </c>
      <c r="S283" s="88">
        <v>0.24199999999999999</v>
      </c>
      <c r="T283" s="88">
        <v>0.24199999999999999</v>
      </c>
      <c r="U283" s="88">
        <v>0.24199999999999999</v>
      </c>
      <c r="V283" s="88">
        <v>0.24199999999999999</v>
      </c>
      <c r="W283" s="88">
        <v>0.24199999999999999</v>
      </c>
      <c r="X283" s="88">
        <v>0.24199999999999999</v>
      </c>
      <c r="Y283" s="88">
        <v>0.24199999999999999</v>
      </c>
      <c r="Z283" s="88">
        <v>0.24199999999999999</v>
      </c>
      <c r="AA283" s="88">
        <v>0.24199999999999999</v>
      </c>
      <c r="AB283" s="88">
        <v>0.24199999999999999</v>
      </c>
      <c r="AC283" s="88">
        <v>0.24199999999999999</v>
      </c>
      <c r="AD283" s="88">
        <v>0.24199999999999999</v>
      </c>
      <c r="AE283" s="88">
        <v>0.24199999999999999</v>
      </c>
      <c r="AF283" s="88">
        <v>0.24199999999999999</v>
      </c>
      <c r="AG283" s="88"/>
      <c r="AH283" s="88"/>
      <c r="AI283" s="88"/>
      <c r="AJ283" s="88"/>
    </row>
    <row r="284" spans="1:36" ht="12.75" x14ac:dyDescent="0.2">
      <c r="A284" s="88" t="s">
        <v>789</v>
      </c>
      <c r="B284" s="88">
        <v>0</v>
      </c>
      <c r="C284" s="88">
        <v>0</v>
      </c>
      <c r="D284" s="88">
        <v>0</v>
      </c>
      <c r="E284" s="88">
        <v>0</v>
      </c>
      <c r="F284" s="88">
        <v>0</v>
      </c>
      <c r="G284" s="88">
        <v>0</v>
      </c>
      <c r="H284" s="88">
        <v>0</v>
      </c>
      <c r="I284" s="88">
        <v>0</v>
      </c>
      <c r="J284" s="88">
        <v>0</v>
      </c>
      <c r="K284" s="88">
        <v>0</v>
      </c>
      <c r="L284" s="88">
        <v>0</v>
      </c>
      <c r="M284" s="88">
        <v>0</v>
      </c>
      <c r="N284" s="88">
        <v>0</v>
      </c>
      <c r="O284" s="88">
        <v>0</v>
      </c>
      <c r="P284" s="88">
        <v>0</v>
      </c>
      <c r="Q284" s="88">
        <v>0</v>
      </c>
      <c r="R284" s="88">
        <v>0</v>
      </c>
      <c r="S284" s="88">
        <v>0</v>
      </c>
      <c r="T284" s="88">
        <v>0</v>
      </c>
      <c r="U284" s="88">
        <v>0</v>
      </c>
      <c r="V284" s="88">
        <v>0</v>
      </c>
      <c r="W284" s="88">
        <v>0</v>
      </c>
      <c r="X284" s="88">
        <v>0</v>
      </c>
      <c r="Y284" s="88">
        <v>0</v>
      </c>
      <c r="Z284" s="88">
        <v>0</v>
      </c>
      <c r="AA284" s="88">
        <v>0</v>
      </c>
      <c r="AB284" s="88">
        <v>0</v>
      </c>
      <c r="AC284" s="88">
        <v>0</v>
      </c>
      <c r="AD284" s="88">
        <v>0</v>
      </c>
      <c r="AE284" s="88">
        <v>0</v>
      </c>
      <c r="AF284" s="88">
        <v>0</v>
      </c>
      <c r="AG284" s="88"/>
      <c r="AH284" s="88"/>
      <c r="AI284" s="88"/>
      <c r="AJ284" s="88"/>
    </row>
    <row r="285" spans="1:36" ht="12.75" x14ac:dyDescent="0.2">
      <c r="A285" s="88" t="s">
        <v>790</v>
      </c>
      <c r="B285" s="88">
        <v>0.24299999999999999</v>
      </c>
      <c r="C285" s="88">
        <v>0.245</v>
      </c>
      <c r="D285" s="88">
        <v>0.247</v>
      </c>
      <c r="E285" s="88">
        <v>0.249</v>
      </c>
      <c r="F285" s="88">
        <v>0.252</v>
      </c>
      <c r="G285" s="88">
        <v>0.254</v>
      </c>
      <c r="H285" s="88">
        <v>0.25600000000000001</v>
      </c>
      <c r="I285" s="88">
        <v>0.25900000000000001</v>
      </c>
      <c r="J285" s="88">
        <v>0.26100000000000001</v>
      </c>
      <c r="K285" s="88">
        <v>0.26300000000000001</v>
      </c>
      <c r="L285" s="88">
        <v>0.26600000000000001</v>
      </c>
      <c r="M285" s="88">
        <v>0.26700000000000002</v>
      </c>
      <c r="N285" s="88">
        <v>0.26800000000000002</v>
      </c>
      <c r="O285" s="88">
        <v>0.26900000000000002</v>
      </c>
      <c r="P285" s="88">
        <v>0.27</v>
      </c>
      <c r="Q285" s="88">
        <v>0.27100000000000002</v>
      </c>
      <c r="R285" s="88">
        <v>0.27200000000000002</v>
      </c>
      <c r="S285" s="88">
        <v>0.27300000000000002</v>
      </c>
      <c r="T285" s="88">
        <v>0.27400000000000002</v>
      </c>
      <c r="U285" s="88">
        <v>0.27500000000000002</v>
      </c>
      <c r="V285" s="88">
        <v>0.27600000000000002</v>
      </c>
      <c r="W285" s="88">
        <v>0.27700000000000002</v>
      </c>
      <c r="X285" s="88">
        <v>0.27800000000000002</v>
      </c>
      <c r="Y285" s="88">
        <v>0.27900000000000003</v>
      </c>
      <c r="Z285" s="88">
        <v>0.28000000000000003</v>
      </c>
      <c r="AA285" s="88">
        <v>0.28100000000000003</v>
      </c>
      <c r="AB285" s="88">
        <v>0.28199999999999997</v>
      </c>
      <c r="AC285" s="88">
        <v>0.28299999999999997</v>
      </c>
      <c r="AD285" s="88">
        <v>0.28399999999999997</v>
      </c>
      <c r="AE285" s="88">
        <v>0.28499999999999998</v>
      </c>
      <c r="AF285" s="88">
        <v>0.28599999999999998</v>
      </c>
      <c r="AG285" s="88"/>
      <c r="AH285" s="88"/>
      <c r="AI285" s="88"/>
      <c r="AJ285" s="88"/>
    </row>
    <row r="286" spans="1:36" ht="12.75" x14ac:dyDescent="0.2">
      <c r="A286" s="88" t="s">
        <v>791</v>
      </c>
      <c r="B286" s="88">
        <v>0.20599999999999999</v>
      </c>
      <c r="C286" s="88">
        <v>0.20599999999999999</v>
      </c>
      <c r="D286" s="88">
        <v>0.20599999999999999</v>
      </c>
      <c r="E286" s="88">
        <v>0.20599999999999999</v>
      </c>
      <c r="F286" s="88">
        <v>0.20599999999999999</v>
      </c>
      <c r="G286" s="88">
        <v>0.20599999999999999</v>
      </c>
      <c r="H286" s="88">
        <v>0.20599999999999999</v>
      </c>
      <c r="I286" s="88">
        <v>0.20599999999999999</v>
      </c>
      <c r="J286" s="88">
        <v>0.20599999999999999</v>
      </c>
      <c r="K286" s="88">
        <v>0.20599999999999999</v>
      </c>
      <c r="L286" s="88">
        <v>0.20599999999999999</v>
      </c>
      <c r="M286" s="88">
        <v>0.20599999999999999</v>
      </c>
      <c r="N286" s="88">
        <v>0.20599999999999999</v>
      </c>
      <c r="O286" s="88">
        <v>0.20599999999999999</v>
      </c>
      <c r="P286" s="88">
        <v>0.20599999999999999</v>
      </c>
      <c r="Q286" s="88">
        <v>0.20599999999999999</v>
      </c>
      <c r="R286" s="88">
        <v>0.20599999999999999</v>
      </c>
      <c r="S286" s="88">
        <v>0.20599999999999999</v>
      </c>
      <c r="T286" s="88">
        <v>0.20599999999999999</v>
      </c>
      <c r="U286" s="88">
        <v>0.20599999999999999</v>
      </c>
      <c r="V286" s="88">
        <v>0.20599999999999999</v>
      </c>
      <c r="W286" s="88">
        <v>0.20599999999999999</v>
      </c>
      <c r="X286" s="88">
        <v>0.20599999999999999</v>
      </c>
      <c r="Y286" s="88">
        <v>0.20599999999999999</v>
      </c>
      <c r="Z286" s="88">
        <v>0.20599999999999999</v>
      </c>
      <c r="AA286" s="88">
        <v>0.20599999999999999</v>
      </c>
      <c r="AB286" s="88">
        <v>0.20599999999999999</v>
      </c>
      <c r="AC286" s="88">
        <v>0.20599999999999999</v>
      </c>
      <c r="AD286" s="88">
        <v>0.20599999999999999</v>
      </c>
      <c r="AE286" s="88">
        <v>0.20599999999999999</v>
      </c>
      <c r="AF286" s="88">
        <v>0.20599999999999999</v>
      </c>
      <c r="AG286" s="88"/>
      <c r="AH286" s="88"/>
      <c r="AI286" s="88"/>
      <c r="AJ286" s="88"/>
    </row>
    <row r="287" spans="1:36" ht="12.75" x14ac:dyDescent="0.2">
      <c r="A287" s="88" t="s">
        <v>792</v>
      </c>
      <c r="B287" s="88">
        <v>0</v>
      </c>
      <c r="C287" s="88">
        <v>0</v>
      </c>
      <c r="D287" s="88">
        <v>0</v>
      </c>
      <c r="E287" s="88">
        <v>0</v>
      </c>
      <c r="F287" s="88">
        <v>0</v>
      </c>
      <c r="G287" s="88">
        <v>0</v>
      </c>
      <c r="H287" s="88">
        <v>0</v>
      </c>
      <c r="I287" s="88">
        <v>0</v>
      </c>
      <c r="J287" s="88">
        <v>0</v>
      </c>
      <c r="K287" s="88">
        <v>0</v>
      </c>
      <c r="L287" s="88">
        <v>0</v>
      </c>
      <c r="M287" s="88">
        <v>0</v>
      </c>
      <c r="N287" s="88">
        <v>0</v>
      </c>
      <c r="O287" s="88">
        <v>0</v>
      </c>
      <c r="P287" s="88">
        <v>0</v>
      </c>
      <c r="Q287" s="88">
        <v>0</v>
      </c>
      <c r="R287" s="88">
        <v>0</v>
      </c>
      <c r="S287" s="88">
        <v>0</v>
      </c>
      <c r="T287" s="88">
        <v>0</v>
      </c>
      <c r="U287" s="88">
        <v>0</v>
      </c>
      <c r="V287" s="88">
        <v>0</v>
      </c>
      <c r="W287" s="88">
        <v>0</v>
      </c>
      <c r="X287" s="88">
        <v>0</v>
      </c>
      <c r="Y287" s="88">
        <v>0</v>
      </c>
      <c r="Z287" s="88">
        <v>0</v>
      </c>
      <c r="AA287" s="88">
        <v>0</v>
      </c>
      <c r="AB287" s="88">
        <v>0</v>
      </c>
      <c r="AC287" s="88">
        <v>0</v>
      </c>
      <c r="AD287" s="88">
        <v>0</v>
      </c>
      <c r="AE287" s="88">
        <v>0</v>
      </c>
      <c r="AF287" s="88">
        <v>0</v>
      </c>
      <c r="AG287" s="88"/>
      <c r="AH287" s="88"/>
      <c r="AI287" s="88"/>
      <c r="AJ287" s="88"/>
    </row>
    <row r="288" spans="1:36" ht="12.75" x14ac:dyDescent="0.2">
      <c r="A288" s="88" t="s">
        <v>793</v>
      </c>
      <c r="B288" s="88">
        <v>0.57599999999999996</v>
      </c>
      <c r="C288" s="88">
        <v>0.57599999999999996</v>
      </c>
      <c r="D288" s="88">
        <v>0.57599999999999996</v>
      </c>
      <c r="E288" s="88">
        <v>0.57599999999999996</v>
      </c>
      <c r="F288" s="88">
        <v>0.57599999999999996</v>
      </c>
      <c r="G288" s="88">
        <v>0.57599999999999996</v>
      </c>
      <c r="H288" s="88">
        <v>0.57599999999999996</v>
      </c>
      <c r="I288" s="88">
        <v>0.57599999999999996</v>
      </c>
      <c r="J288" s="88">
        <v>0.57599999999999996</v>
      </c>
      <c r="K288" s="88">
        <v>0.57599999999999996</v>
      </c>
      <c r="L288" s="88">
        <v>0.57599999999999996</v>
      </c>
      <c r="M288" s="88">
        <v>0.57599999999999996</v>
      </c>
      <c r="N288" s="88">
        <v>0.57599999999999996</v>
      </c>
      <c r="O288" s="88">
        <v>0.57599999999999996</v>
      </c>
      <c r="P288" s="88">
        <v>0.57599999999999996</v>
      </c>
      <c r="Q288" s="88">
        <v>0.57599999999999996</v>
      </c>
      <c r="R288" s="88">
        <v>0.57599999999999996</v>
      </c>
      <c r="S288" s="88">
        <v>0.57599999999999996</v>
      </c>
      <c r="T288" s="88">
        <v>0.57599999999999996</v>
      </c>
      <c r="U288" s="88">
        <v>0.57599999999999996</v>
      </c>
      <c r="V288" s="88">
        <v>0.57599999999999996</v>
      </c>
      <c r="W288" s="88">
        <v>0.57599999999999996</v>
      </c>
      <c r="X288" s="88">
        <v>0.57599999999999996</v>
      </c>
      <c r="Y288" s="88">
        <v>0.57599999999999996</v>
      </c>
      <c r="Z288" s="88">
        <v>0.57599999999999996</v>
      </c>
      <c r="AA288" s="88">
        <v>0.57599999999999996</v>
      </c>
      <c r="AB288" s="88">
        <v>0.57599999999999996</v>
      </c>
      <c r="AC288" s="88">
        <v>0.57599999999999996</v>
      </c>
      <c r="AD288" s="88">
        <v>0.57599999999999996</v>
      </c>
      <c r="AE288" s="88">
        <v>0.57599999999999996</v>
      </c>
      <c r="AF288" s="88">
        <v>0.57599999999999996</v>
      </c>
      <c r="AG288" s="88"/>
      <c r="AH288" s="88"/>
      <c r="AI288" s="88"/>
      <c r="AJ288" s="88"/>
    </row>
    <row r="289" spans="1:36" ht="12.75" x14ac:dyDescent="0.2">
      <c r="A289" s="88" t="s">
        <v>794</v>
      </c>
      <c r="B289" s="88">
        <v>0.625</v>
      </c>
      <c r="C289" s="88">
        <v>0.625</v>
      </c>
      <c r="D289" s="88">
        <v>0.625</v>
      </c>
      <c r="E289" s="88">
        <v>0.625</v>
      </c>
      <c r="F289" s="88">
        <v>0.625</v>
      </c>
      <c r="G289" s="88">
        <v>0.625</v>
      </c>
      <c r="H289" s="88">
        <v>0.625</v>
      </c>
      <c r="I289" s="88">
        <v>0.625</v>
      </c>
      <c r="J289" s="88">
        <v>0.625</v>
      </c>
      <c r="K289" s="88">
        <v>0.625</v>
      </c>
      <c r="L289" s="88">
        <v>0.625</v>
      </c>
      <c r="M289" s="88">
        <v>0.625</v>
      </c>
      <c r="N289" s="88">
        <v>0.625</v>
      </c>
      <c r="O289" s="88">
        <v>0.625</v>
      </c>
      <c r="P289" s="88">
        <v>0.625</v>
      </c>
      <c r="Q289" s="88">
        <v>0.625</v>
      </c>
      <c r="R289" s="88">
        <v>0.625</v>
      </c>
      <c r="S289" s="88">
        <v>0.625</v>
      </c>
      <c r="T289" s="88">
        <v>0.625</v>
      </c>
      <c r="U289" s="88">
        <v>0.625</v>
      </c>
      <c r="V289" s="88">
        <v>0.625</v>
      </c>
      <c r="W289" s="88">
        <v>0.625</v>
      </c>
      <c r="X289" s="88">
        <v>0.625</v>
      </c>
      <c r="Y289" s="88">
        <v>0.625</v>
      </c>
      <c r="Z289" s="88">
        <v>0.625</v>
      </c>
      <c r="AA289" s="88">
        <v>0.625</v>
      </c>
      <c r="AB289" s="88">
        <v>0.625</v>
      </c>
      <c r="AC289" s="88">
        <v>0.625</v>
      </c>
      <c r="AD289" s="88">
        <v>0.625</v>
      </c>
      <c r="AE289" s="88">
        <v>0.625</v>
      </c>
      <c r="AF289" s="88">
        <v>0.625</v>
      </c>
      <c r="AG289" s="88"/>
      <c r="AH289" s="88"/>
      <c r="AI289" s="88"/>
      <c r="AJ289" s="88"/>
    </row>
    <row r="290" spans="1:36" ht="12.75" x14ac:dyDescent="0.2">
      <c r="A290" s="88" t="s">
        <v>795</v>
      </c>
      <c r="B290" s="88">
        <v>0</v>
      </c>
      <c r="C290" s="88">
        <v>0</v>
      </c>
      <c r="D290" s="88">
        <v>0</v>
      </c>
      <c r="E290" s="88">
        <v>0</v>
      </c>
      <c r="F290" s="88">
        <v>0</v>
      </c>
      <c r="G290" s="88">
        <v>0</v>
      </c>
      <c r="H290" s="88">
        <v>0</v>
      </c>
      <c r="I290" s="88">
        <v>0</v>
      </c>
      <c r="J290" s="88">
        <v>0</v>
      </c>
      <c r="K290" s="88">
        <v>0</v>
      </c>
      <c r="L290" s="88">
        <v>0</v>
      </c>
      <c r="M290" s="88">
        <v>0</v>
      </c>
      <c r="N290" s="88">
        <v>0</v>
      </c>
      <c r="O290" s="88">
        <v>0</v>
      </c>
      <c r="P290" s="88">
        <v>0</v>
      </c>
      <c r="Q290" s="88">
        <v>0</v>
      </c>
      <c r="R290" s="88">
        <v>0</v>
      </c>
      <c r="S290" s="88">
        <v>0</v>
      </c>
      <c r="T290" s="88">
        <v>0</v>
      </c>
      <c r="U290" s="88">
        <v>0</v>
      </c>
      <c r="V290" s="88">
        <v>0</v>
      </c>
      <c r="W290" s="88">
        <v>0</v>
      </c>
      <c r="X290" s="88">
        <v>0</v>
      </c>
      <c r="Y290" s="88">
        <v>0</v>
      </c>
      <c r="Z290" s="88">
        <v>0</v>
      </c>
      <c r="AA290" s="88">
        <v>0</v>
      </c>
      <c r="AB290" s="88">
        <v>0</v>
      </c>
      <c r="AC290" s="88">
        <v>0</v>
      </c>
      <c r="AD290" s="88">
        <v>0</v>
      </c>
      <c r="AE290" s="88">
        <v>0</v>
      </c>
      <c r="AF290" s="88">
        <v>0</v>
      </c>
      <c r="AG290" s="88"/>
      <c r="AH290" s="88"/>
      <c r="AI290" s="88"/>
      <c r="AJ290" s="88"/>
    </row>
    <row r="291" spans="1:36" ht="12.75" x14ac:dyDescent="0.2">
      <c r="A291" s="88" t="s">
        <v>796</v>
      </c>
      <c r="B291" s="88">
        <v>0.68799999999999994</v>
      </c>
      <c r="C291" s="88">
        <v>0.68799999999999994</v>
      </c>
      <c r="D291" s="88">
        <v>0.68799999999999994</v>
      </c>
      <c r="E291" s="88">
        <v>0.68799999999999994</v>
      </c>
      <c r="F291" s="88">
        <v>0.68799999999999994</v>
      </c>
      <c r="G291" s="88">
        <v>0.68799999999999994</v>
      </c>
      <c r="H291" s="88">
        <v>0.68799999999999994</v>
      </c>
      <c r="I291" s="88">
        <v>0.68799999999999994</v>
      </c>
      <c r="J291" s="88">
        <v>0.68799999999999994</v>
      </c>
      <c r="K291" s="88">
        <v>0.68799999999999994</v>
      </c>
      <c r="L291" s="88">
        <v>0.68799999999999994</v>
      </c>
      <c r="M291" s="88">
        <v>0.68799999999999994</v>
      </c>
      <c r="N291" s="88">
        <v>0.68799999999999994</v>
      </c>
      <c r="O291" s="88">
        <v>0.68799999999999994</v>
      </c>
      <c r="P291" s="88">
        <v>0.68799999999999994</v>
      </c>
      <c r="Q291" s="88">
        <v>0.68799999999999994</v>
      </c>
      <c r="R291" s="88">
        <v>0.68799999999999994</v>
      </c>
      <c r="S291" s="88">
        <v>0.68799999999999994</v>
      </c>
      <c r="T291" s="88">
        <v>0.68799999999999994</v>
      </c>
      <c r="U291" s="88">
        <v>0.68799999999999994</v>
      </c>
      <c r="V291" s="88">
        <v>0.68799999999999994</v>
      </c>
      <c r="W291" s="88">
        <v>0.68799999999999994</v>
      </c>
      <c r="X291" s="88">
        <v>0.68799999999999994</v>
      </c>
      <c r="Y291" s="88">
        <v>0.68799999999999994</v>
      </c>
      <c r="Z291" s="88">
        <v>0.68799999999999994</v>
      </c>
      <c r="AA291" s="88">
        <v>0.68799999999999994</v>
      </c>
      <c r="AB291" s="88">
        <v>0.68799999999999994</v>
      </c>
      <c r="AC291" s="88">
        <v>0.68799999999999994</v>
      </c>
      <c r="AD291" s="88">
        <v>0.68799999999999994</v>
      </c>
      <c r="AE291" s="88">
        <v>0.68799999999999994</v>
      </c>
      <c r="AF291" s="88">
        <v>0.68799999999999994</v>
      </c>
      <c r="AG291" s="88"/>
      <c r="AH291" s="88"/>
      <c r="AI291" s="88"/>
      <c r="AJ291" s="88"/>
    </row>
    <row r="292" spans="1:36" ht="12.75" x14ac:dyDescent="0.2">
      <c r="A292" s="88" t="s">
        <v>797</v>
      </c>
      <c r="B292" s="88">
        <v>0.69099999999999995</v>
      </c>
      <c r="C292" s="88">
        <v>0.69099999999999995</v>
      </c>
      <c r="D292" s="88">
        <v>0.69099999999999995</v>
      </c>
      <c r="E292" s="88">
        <v>0.69099999999999995</v>
      </c>
      <c r="F292" s="88">
        <v>0.69099999999999995</v>
      </c>
      <c r="G292" s="88">
        <v>0.69099999999999995</v>
      </c>
      <c r="H292" s="88">
        <v>0.69099999999999995</v>
      </c>
      <c r="I292" s="88">
        <v>0.69099999999999995</v>
      </c>
      <c r="J292" s="88">
        <v>0.69099999999999995</v>
      </c>
      <c r="K292" s="88">
        <v>0.69099999999999995</v>
      </c>
      <c r="L292" s="88">
        <v>0.69099999999999995</v>
      </c>
      <c r="M292" s="88">
        <v>0.69099999999999995</v>
      </c>
      <c r="N292" s="88">
        <v>0.69099999999999995</v>
      </c>
      <c r="O292" s="88">
        <v>0.69099999999999995</v>
      </c>
      <c r="P292" s="88">
        <v>0.69099999999999995</v>
      </c>
      <c r="Q292" s="88">
        <v>0.69099999999999995</v>
      </c>
      <c r="R292" s="88">
        <v>0.69099999999999995</v>
      </c>
      <c r="S292" s="88">
        <v>0.69099999999999995</v>
      </c>
      <c r="T292" s="88">
        <v>0.69099999999999995</v>
      </c>
      <c r="U292" s="88">
        <v>0.69099999999999995</v>
      </c>
      <c r="V292" s="88">
        <v>0.69099999999999995</v>
      </c>
      <c r="W292" s="88">
        <v>0.69099999999999995</v>
      </c>
      <c r="X292" s="88">
        <v>0.69099999999999995</v>
      </c>
      <c r="Y292" s="88">
        <v>0.69099999999999995</v>
      </c>
      <c r="Z292" s="88">
        <v>0.69099999999999995</v>
      </c>
      <c r="AA292" s="88">
        <v>0.69099999999999995</v>
      </c>
      <c r="AB292" s="88">
        <v>0.69099999999999995</v>
      </c>
      <c r="AC292" s="88">
        <v>0.69099999999999995</v>
      </c>
      <c r="AD292" s="88">
        <v>0.69099999999999995</v>
      </c>
      <c r="AE292" s="88">
        <v>0.69099999999999995</v>
      </c>
      <c r="AF292" s="88">
        <v>0.69099999999999995</v>
      </c>
      <c r="AG292" s="88"/>
      <c r="AH292" s="88"/>
      <c r="AI292" s="88"/>
      <c r="AJ292" s="88"/>
    </row>
    <row r="293" spans="1:36" ht="12.75" x14ac:dyDescent="0.2">
      <c r="A293" s="88" t="s">
        <v>798</v>
      </c>
      <c r="B293" s="88">
        <v>0</v>
      </c>
      <c r="C293" s="88">
        <v>0</v>
      </c>
      <c r="D293" s="88">
        <v>0</v>
      </c>
      <c r="E293" s="88">
        <v>0</v>
      </c>
      <c r="F293" s="88">
        <v>0</v>
      </c>
      <c r="G293" s="88">
        <v>0</v>
      </c>
      <c r="H293" s="88">
        <v>0</v>
      </c>
      <c r="I293" s="88">
        <v>0</v>
      </c>
      <c r="J293" s="88">
        <v>0</v>
      </c>
      <c r="K293" s="88">
        <v>0</v>
      </c>
      <c r="L293" s="88">
        <v>0</v>
      </c>
      <c r="M293" s="88">
        <v>0</v>
      </c>
      <c r="N293" s="88">
        <v>0</v>
      </c>
      <c r="O293" s="88">
        <v>0</v>
      </c>
      <c r="P293" s="88">
        <v>0</v>
      </c>
      <c r="Q293" s="88">
        <v>0</v>
      </c>
      <c r="R293" s="88">
        <v>0</v>
      </c>
      <c r="S293" s="88">
        <v>0</v>
      </c>
      <c r="T293" s="88">
        <v>0</v>
      </c>
      <c r="U293" s="88">
        <v>0</v>
      </c>
      <c r="V293" s="88">
        <v>0</v>
      </c>
      <c r="W293" s="88">
        <v>0</v>
      </c>
      <c r="X293" s="88">
        <v>0</v>
      </c>
      <c r="Y293" s="88">
        <v>0</v>
      </c>
      <c r="Z293" s="88">
        <v>0</v>
      </c>
      <c r="AA293" s="88">
        <v>0</v>
      </c>
      <c r="AB293" s="88">
        <v>0</v>
      </c>
      <c r="AC293" s="88">
        <v>0</v>
      </c>
      <c r="AD293" s="88">
        <v>0</v>
      </c>
      <c r="AE293" s="88">
        <v>0</v>
      </c>
      <c r="AF293" s="88">
        <v>0</v>
      </c>
      <c r="AG293" s="88"/>
      <c r="AH293" s="88"/>
      <c r="AI293" s="88"/>
      <c r="AJ293" s="88"/>
    </row>
    <row r="294" spans="1:36" ht="12.75" x14ac:dyDescent="0.2">
      <c r="A294" s="88" t="s">
        <v>799</v>
      </c>
      <c r="B294" s="88">
        <v>0.76</v>
      </c>
      <c r="C294" s="88">
        <v>0.76</v>
      </c>
      <c r="D294" s="88">
        <v>0.76</v>
      </c>
      <c r="E294" s="88">
        <v>0.76</v>
      </c>
      <c r="F294" s="88">
        <v>0.76</v>
      </c>
      <c r="G294" s="88">
        <v>0.76</v>
      </c>
      <c r="H294" s="88">
        <v>0.76</v>
      </c>
      <c r="I294" s="88">
        <v>0.76</v>
      </c>
      <c r="J294" s="88">
        <v>0.76</v>
      </c>
      <c r="K294" s="88">
        <v>0.76</v>
      </c>
      <c r="L294" s="88">
        <v>0.76</v>
      </c>
      <c r="M294" s="88">
        <v>0.76</v>
      </c>
      <c r="N294" s="88">
        <v>0.76</v>
      </c>
      <c r="O294" s="88">
        <v>0.76</v>
      </c>
      <c r="P294" s="88">
        <v>0.76</v>
      </c>
      <c r="Q294" s="88">
        <v>0.76</v>
      </c>
      <c r="R294" s="88">
        <v>0.76</v>
      </c>
      <c r="S294" s="88">
        <v>0.76</v>
      </c>
      <c r="T294" s="88">
        <v>0.76</v>
      </c>
      <c r="U294" s="88">
        <v>0.76</v>
      </c>
      <c r="V294" s="88">
        <v>0.76</v>
      </c>
      <c r="W294" s="88">
        <v>0.76</v>
      </c>
      <c r="X294" s="88">
        <v>0.76</v>
      </c>
      <c r="Y294" s="88">
        <v>0.76</v>
      </c>
      <c r="Z294" s="88">
        <v>0.76</v>
      </c>
      <c r="AA294" s="88">
        <v>0.76</v>
      </c>
      <c r="AB294" s="88">
        <v>0.76</v>
      </c>
      <c r="AC294" s="88">
        <v>0.76</v>
      </c>
      <c r="AD294" s="88">
        <v>0.76</v>
      </c>
      <c r="AE294" s="88">
        <v>0.76</v>
      </c>
      <c r="AF294" s="88">
        <v>0.76</v>
      </c>
      <c r="AG294" s="88"/>
      <c r="AH294" s="88"/>
      <c r="AI294" s="88"/>
      <c r="AJ294" s="88"/>
    </row>
    <row r="295" spans="1:36" ht="12.75" x14ac:dyDescent="0.2">
      <c r="A295" s="88" t="s">
        <v>800</v>
      </c>
      <c r="B295" s="88">
        <v>5.6000000000000001E-2</v>
      </c>
      <c r="C295" s="88">
        <v>5.6000000000000001E-2</v>
      </c>
      <c r="D295" s="88">
        <v>5.6000000000000001E-2</v>
      </c>
      <c r="E295" s="88">
        <v>5.6000000000000001E-2</v>
      </c>
      <c r="F295" s="88">
        <v>5.6000000000000001E-2</v>
      </c>
      <c r="G295" s="88">
        <v>5.6000000000000001E-2</v>
      </c>
      <c r="H295" s="88">
        <v>5.6000000000000001E-2</v>
      </c>
      <c r="I295" s="88">
        <v>5.6000000000000001E-2</v>
      </c>
      <c r="J295" s="88">
        <v>5.6000000000000001E-2</v>
      </c>
      <c r="K295" s="88">
        <v>5.6000000000000001E-2</v>
      </c>
      <c r="L295" s="88">
        <v>5.6000000000000001E-2</v>
      </c>
      <c r="M295" s="88">
        <v>5.6000000000000001E-2</v>
      </c>
      <c r="N295" s="88">
        <v>5.6000000000000001E-2</v>
      </c>
      <c r="O295" s="88">
        <v>5.6000000000000001E-2</v>
      </c>
      <c r="P295" s="88">
        <v>5.6000000000000001E-2</v>
      </c>
      <c r="Q295" s="88">
        <v>5.6000000000000001E-2</v>
      </c>
      <c r="R295" s="88">
        <v>5.6000000000000001E-2</v>
      </c>
      <c r="S295" s="88">
        <v>5.6000000000000001E-2</v>
      </c>
      <c r="T295" s="88">
        <v>5.6000000000000001E-2</v>
      </c>
      <c r="U295" s="88">
        <v>5.6000000000000001E-2</v>
      </c>
      <c r="V295" s="88">
        <v>5.6000000000000001E-2</v>
      </c>
      <c r="W295" s="88">
        <v>5.6000000000000001E-2</v>
      </c>
      <c r="X295" s="88">
        <v>5.6000000000000001E-2</v>
      </c>
      <c r="Y295" s="88">
        <v>5.6000000000000001E-2</v>
      </c>
      <c r="Z295" s="88">
        <v>5.6000000000000001E-2</v>
      </c>
      <c r="AA295" s="88">
        <v>5.6000000000000001E-2</v>
      </c>
      <c r="AB295" s="88">
        <v>5.6000000000000001E-2</v>
      </c>
      <c r="AC295" s="88">
        <v>5.6000000000000001E-2</v>
      </c>
      <c r="AD295" s="88">
        <v>5.6000000000000001E-2</v>
      </c>
      <c r="AE295" s="88">
        <v>5.6000000000000001E-2</v>
      </c>
      <c r="AF295" s="88">
        <v>5.6000000000000001E-2</v>
      </c>
      <c r="AG295" s="88"/>
      <c r="AH295" s="88"/>
      <c r="AI295" s="88"/>
      <c r="AJ295" s="88"/>
    </row>
    <row r="296" spans="1:36" ht="12.75" x14ac:dyDescent="0.2">
      <c r="A296" s="88" t="s">
        <v>801</v>
      </c>
      <c r="B296" s="88">
        <v>0</v>
      </c>
      <c r="C296" s="88">
        <v>0</v>
      </c>
      <c r="D296" s="88">
        <v>0</v>
      </c>
      <c r="E296" s="88">
        <v>0</v>
      </c>
      <c r="F296" s="88">
        <v>0</v>
      </c>
      <c r="G296" s="88">
        <v>0</v>
      </c>
      <c r="H296" s="88">
        <v>0</v>
      </c>
      <c r="I296" s="88">
        <v>0</v>
      </c>
      <c r="J296" s="88">
        <v>0</v>
      </c>
      <c r="K296" s="88">
        <v>0</v>
      </c>
      <c r="L296" s="88">
        <v>0</v>
      </c>
      <c r="M296" s="88">
        <v>0</v>
      </c>
      <c r="N296" s="88">
        <v>0</v>
      </c>
      <c r="O296" s="88">
        <v>0</v>
      </c>
      <c r="P296" s="88">
        <v>0</v>
      </c>
      <c r="Q296" s="88">
        <v>0</v>
      </c>
      <c r="R296" s="88">
        <v>0</v>
      </c>
      <c r="S296" s="88">
        <v>0</v>
      </c>
      <c r="T296" s="88">
        <v>0</v>
      </c>
      <c r="U296" s="88">
        <v>0</v>
      </c>
      <c r="V296" s="88">
        <v>0</v>
      </c>
      <c r="W296" s="88">
        <v>0</v>
      </c>
      <c r="X296" s="88">
        <v>0</v>
      </c>
      <c r="Y296" s="88">
        <v>0</v>
      </c>
      <c r="Z296" s="88">
        <v>0</v>
      </c>
      <c r="AA296" s="88">
        <v>0</v>
      </c>
      <c r="AB296" s="88">
        <v>0</v>
      </c>
      <c r="AC296" s="88">
        <v>0</v>
      </c>
      <c r="AD296" s="88">
        <v>0</v>
      </c>
      <c r="AE296" s="88">
        <v>0</v>
      </c>
      <c r="AF296" s="88">
        <v>0</v>
      </c>
      <c r="AG296" s="88"/>
      <c r="AH296" s="88"/>
      <c r="AI296" s="88"/>
      <c r="AJ296" s="88"/>
    </row>
    <row r="297" spans="1:36" ht="12.75" x14ac:dyDescent="0.2">
      <c r="A297" s="88" t="s">
        <v>802</v>
      </c>
      <c r="B297" s="88">
        <v>6.2E-2</v>
      </c>
      <c r="C297" s="88">
        <v>6.2E-2</v>
      </c>
      <c r="D297" s="88">
        <v>6.2E-2</v>
      </c>
      <c r="E297" s="88">
        <v>6.2E-2</v>
      </c>
      <c r="F297" s="88">
        <v>6.2E-2</v>
      </c>
      <c r="G297" s="88">
        <v>6.2E-2</v>
      </c>
      <c r="H297" s="88">
        <v>6.2E-2</v>
      </c>
      <c r="I297" s="88">
        <v>6.2E-2</v>
      </c>
      <c r="J297" s="88">
        <v>6.2E-2</v>
      </c>
      <c r="K297" s="88">
        <v>6.2E-2</v>
      </c>
      <c r="L297" s="88">
        <v>6.2E-2</v>
      </c>
      <c r="M297" s="88">
        <v>6.2E-2</v>
      </c>
      <c r="N297" s="88">
        <v>6.2E-2</v>
      </c>
      <c r="O297" s="88">
        <v>6.2E-2</v>
      </c>
      <c r="P297" s="88">
        <v>6.2E-2</v>
      </c>
      <c r="Q297" s="88">
        <v>6.2E-2</v>
      </c>
      <c r="R297" s="88">
        <v>6.2E-2</v>
      </c>
      <c r="S297" s="88">
        <v>6.2E-2</v>
      </c>
      <c r="T297" s="88">
        <v>6.2E-2</v>
      </c>
      <c r="U297" s="88">
        <v>6.2E-2</v>
      </c>
      <c r="V297" s="88">
        <v>6.2E-2</v>
      </c>
      <c r="W297" s="88">
        <v>6.2E-2</v>
      </c>
      <c r="X297" s="88">
        <v>6.2E-2</v>
      </c>
      <c r="Y297" s="88">
        <v>6.2E-2</v>
      </c>
      <c r="Z297" s="88">
        <v>6.2E-2</v>
      </c>
      <c r="AA297" s="88">
        <v>6.2E-2</v>
      </c>
      <c r="AB297" s="88">
        <v>6.2E-2</v>
      </c>
      <c r="AC297" s="88">
        <v>6.2E-2</v>
      </c>
      <c r="AD297" s="88">
        <v>6.2E-2</v>
      </c>
      <c r="AE297" s="88">
        <v>6.2E-2</v>
      </c>
      <c r="AF297" s="88">
        <v>6.2E-2</v>
      </c>
      <c r="AG297" s="88"/>
      <c r="AH297" s="88"/>
      <c r="AI297" s="88"/>
      <c r="AJ297" s="88"/>
    </row>
    <row r="298" spans="1:36" ht="12.75" x14ac:dyDescent="0.2">
      <c r="A298" s="88" t="s">
        <v>803</v>
      </c>
      <c r="B298" s="88">
        <v>0.13300000000000001</v>
      </c>
      <c r="C298" s="88">
        <v>0.13300000000000001</v>
      </c>
      <c r="D298" s="88">
        <v>0.13300000000000001</v>
      </c>
      <c r="E298" s="88">
        <v>0.13300000000000001</v>
      </c>
      <c r="F298" s="88">
        <v>0.13300000000000001</v>
      </c>
      <c r="G298" s="88">
        <v>0.13300000000000001</v>
      </c>
      <c r="H298" s="88">
        <v>0.13300000000000001</v>
      </c>
      <c r="I298" s="88">
        <v>0.13300000000000001</v>
      </c>
      <c r="J298" s="88">
        <v>0.13300000000000001</v>
      </c>
      <c r="K298" s="88">
        <v>0.13300000000000001</v>
      </c>
      <c r="L298" s="88">
        <v>0.13300000000000001</v>
      </c>
      <c r="M298" s="88">
        <v>0.13300000000000001</v>
      </c>
      <c r="N298" s="88">
        <v>0.13300000000000001</v>
      </c>
      <c r="O298" s="88">
        <v>0.13300000000000001</v>
      </c>
      <c r="P298" s="88">
        <v>0.13300000000000001</v>
      </c>
      <c r="Q298" s="88">
        <v>0.13300000000000001</v>
      </c>
      <c r="R298" s="88">
        <v>0.13300000000000001</v>
      </c>
      <c r="S298" s="88">
        <v>0.13300000000000001</v>
      </c>
      <c r="T298" s="88">
        <v>0.13300000000000001</v>
      </c>
      <c r="U298" s="88">
        <v>0.13300000000000001</v>
      </c>
      <c r="V298" s="88">
        <v>0.13300000000000001</v>
      </c>
      <c r="W298" s="88">
        <v>0.13300000000000001</v>
      </c>
      <c r="X298" s="88">
        <v>0.13300000000000001</v>
      </c>
      <c r="Y298" s="88">
        <v>0.13300000000000001</v>
      </c>
      <c r="Z298" s="88">
        <v>0.13300000000000001</v>
      </c>
      <c r="AA298" s="88">
        <v>0.13300000000000001</v>
      </c>
      <c r="AB298" s="88">
        <v>0.13300000000000001</v>
      </c>
      <c r="AC298" s="88">
        <v>0.13300000000000001</v>
      </c>
      <c r="AD298" s="88">
        <v>0.13300000000000001</v>
      </c>
      <c r="AE298" s="88">
        <v>0.13300000000000001</v>
      </c>
      <c r="AF298" s="88">
        <v>0.13300000000000001</v>
      </c>
      <c r="AG298" s="88"/>
      <c r="AH298" s="88"/>
      <c r="AI298" s="88"/>
      <c r="AJ298" s="88"/>
    </row>
    <row r="299" spans="1:36" ht="12.75" x14ac:dyDescent="0.2">
      <c r="A299" s="88" t="s">
        <v>804</v>
      </c>
      <c r="B299" s="88">
        <v>0</v>
      </c>
      <c r="C299" s="88">
        <v>0</v>
      </c>
      <c r="D299" s="88">
        <v>0</v>
      </c>
      <c r="E299" s="88">
        <v>0</v>
      </c>
      <c r="F299" s="88">
        <v>0</v>
      </c>
      <c r="G299" s="88">
        <v>0</v>
      </c>
      <c r="H299" s="88">
        <v>0</v>
      </c>
      <c r="I299" s="88">
        <v>0</v>
      </c>
      <c r="J299" s="88">
        <v>0</v>
      </c>
      <c r="K299" s="88">
        <v>0</v>
      </c>
      <c r="L299" s="88">
        <v>0</v>
      </c>
      <c r="M299" s="88">
        <v>0</v>
      </c>
      <c r="N299" s="88">
        <v>0</v>
      </c>
      <c r="O299" s="88">
        <v>0</v>
      </c>
      <c r="P299" s="88">
        <v>0</v>
      </c>
      <c r="Q299" s="88">
        <v>0</v>
      </c>
      <c r="R299" s="88">
        <v>0</v>
      </c>
      <c r="S299" s="88">
        <v>0</v>
      </c>
      <c r="T299" s="88">
        <v>0</v>
      </c>
      <c r="U299" s="88">
        <v>0</v>
      </c>
      <c r="V299" s="88">
        <v>0</v>
      </c>
      <c r="W299" s="88">
        <v>0</v>
      </c>
      <c r="X299" s="88">
        <v>0</v>
      </c>
      <c r="Y299" s="88">
        <v>0</v>
      </c>
      <c r="Z299" s="88">
        <v>0</v>
      </c>
      <c r="AA299" s="88">
        <v>0</v>
      </c>
      <c r="AB299" s="88">
        <v>0</v>
      </c>
      <c r="AC299" s="88">
        <v>0</v>
      </c>
      <c r="AD299" s="88">
        <v>0</v>
      </c>
      <c r="AE299" s="88">
        <v>0</v>
      </c>
      <c r="AF299" s="88">
        <v>0</v>
      </c>
      <c r="AG299" s="88"/>
      <c r="AH299" s="88"/>
      <c r="AI299" s="88"/>
      <c r="AJ299" s="88"/>
    </row>
    <row r="300" spans="1:36" ht="12.75" x14ac:dyDescent="0.2">
      <c r="A300" s="88" t="s">
        <v>805</v>
      </c>
      <c r="B300" s="88">
        <v>0.14599999999999999</v>
      </c>
      <c r="C300" s="88">
        <v>0.14599999999999999</v>
      </c>
      <c r="D300" s="88">
        <v>0.14599999999999999</v>
      </c>
      <c r="E300" s="88">
        <v>0.14599999999999999</v>
      </c>
      <c r="F300" s="88">
        <v>0.14599999999999999</v>
      </c>
      <c r="G300" s="88">
        <v>0.14599999999999999</v>
      </c>
      <c r="H300" s="88">
        <v>0.14599999999999999</v>
      </c>
      <c r="I300" s="88">
        <v>0.14599999999999999</v>
      </c>
      <c r="J300" s="88">
        <v>0.14599999999999999</v>
      </c>
      <c r="K300" s="88">
        <v>0.14599999999999999</v>
      </c>
      <c r="L300" s="88">
        <v>0.14599999999999999</v>
      </c>
      <c r="M300" s="88">
        <v>0.14599999999999999</v>
      </c>
      <c r="N300" s="88">
        <v>0.14599999999999999</v>
      </c>
      <c r="O300" s="88">
        <v>0.14599999999999999</v>
      </c>
      <c r="P300" s="88">
        <v>0.14599999999999999</v>
      </c>
      <c r="Q300" s="88">
        <v>0.14599999999999999</v>
      </c>
      <c r="R300" s="88">
        <v>0.14599999999999999</v>
      </c>
      <c r="S300" s="88">
        <v>0.14599999999999999</v>
      </c>
      <c r="T300" s="88">
        <v>0.14599999999999999</v>
      </c>
      <c r="U300" s="88">
        <v>0.14599999999999999</v>
      </c>
      <c r="V300" s="88">
        <v>0.14599999999999999</v>
      </c>
      <c r="W300" s="88">
        <v>0.14599999999999999</v>
      </c>
      <c r="X300" s="88">
        <v>0.14599999999999999</v>
      </c>
      <c r="Y300" s="88">
        <v>0.14599999999999999</v>
      </c>
      <c r="Z300" s="88">
        <v>0.14599999999999999</v>
      </c>
      <c r="AA300" s="88">
        <v>0.14599999999999999</v>
      </c>
      <c r="AB300" s="88">
        <v>0.14599999999999999</v>
      </c>
      <c r="AC300" s="88">
        <v>0.14599999999999999</v>
      </c>
      <c r="AD300" s="88">
        <v>0.14599999999999999</v>
      </c>
      <c r="AE300" s="88">
        <v>0.14599999999999999</v>
      </c>
      <c r="AF300" s="88">
        <v>0.14599999999999999</v>
      </c>
      <c r="AG300" s="88"/>
      <c r="AH300" s="88"/>
      <c r="AI300" s="88"/>
      <c r="AJ300" s="88"/>
    </row>
    <row r="301" spans="1:36" ht="12.75" x14ac:dyDescent="0.2">
      <c r="A301" s="88" t="s">
        <v>806</v>
      </c>
      <c r="B301" s="88">
        <v>0.75800000000000001</v>
      </c>
      <c r="C301" s="88">
        <v>0.75800000000000001</v>
      </c>
      <c r="D301" s="88">
        <v>0.75800000000000001</v>
      </c>
      <c r="E301" s="88">
        <v>0.75800000000000001</v>
      </c>
      <c r="F301" s="88">
        <v>0.75800000000000001</v>
      </c>
      <c r="G301" s="88">
        <v>0.75800000000000001</v>
      </c>
      <c r="H301" s="88">
        <v>0.75800000000000001</v>
      </c>
      <c r="I301" s="88">
        <v>0.75800000000000001</v>
      </c>
      <c r="J301" s="88">
        <v>0.75800000000000001</v>
      </c>
      <c r="K301" s="88">
        <v>0.75800000000000001</v>
      </c>
      <c r="L301" s="88">
        <v>0.75800000000000001</v>
      </c>
      <c r="M301" s="88">
        <v>0.75800000000000001</v>
      </c>
      <c r="N301" s="88">
        <v>0.75800000000000001</v>
      </c>
      <c r="O301" s="88">
        <v>0.75800000000000001</v>
      </c>
      <c r="P301" s="88">
        <v>0.75800000000000001</v>
      </c>
      <c r="Q301" s="88">
        <v>0.75800000000000001</v>
      </c>
      <c r="R301" s="88">
        <v>0.75800000000000001</v>
      </c>
      <c r="S301" s="88">
        <v>0.75800000000000001</v>
      </c>
      <c r="T301" s="88">
        <v>0.75800000000000001</v>
      </c>
      <c r="U301" s="88">
        <v>0.75800000000000001</v>
      </c>
      <c r="V301" s="88">
        <v>0.75800000000000001</v>
      </c>
      <c r="W301" s="88">
        <v>0.75800000000000001</v>
      </c>
      <c r="X301" s="88">
        <v>0.75800000000000001</v>
      </c>
      <c r="Y301" s="88">
        <v>0.75800000000000001</v>
      </c>
      <c r="Z301" s="88">
        <v>0.75800000000000001</v>
      </c>
      <c r="AA301" s="88">
        <v>0.75800000000000001</v>
      </c>
      <c r="AB301" s="88">
        <v>0.75800000000000001</v>
      </c>
      <c r="AC301" s="88">
        <v>0.75800000000000001</v>
      </c>
      <c r="AD301" s="88">
        <v>0.75800000000000001</v>
      </c>
      <c r="AE301" s="88">
        <v>0.75800000000000001</v>
      </c>
      <c r="AF301" s="88">
        <v>0.75800000000000001</v>
      </c>
      <c r="AG301" s="88"/>
      <c r="AH301" s="88"/>
      <c r="AI301" s="88"/>
      <c r="AJ301" s="88"/>
    </row>
    <row r="302" spans="1:36" ht="12.75" x14ac:dyDescent="0.2">
      <c r="A302" s="88" t="s">
        <v>807</v>
      </c>
      <c r="B302" s="88">
        <v>0</v>
      </c>
      <c r="C302" s="88">
        <v>0</v>
      </c>
      <c r="D302" s="88">
        <v>0</v>
      </c>
      <c r="E302" s="88">
        <v>0</v>
      </c>
      <c r="F302" s="88">
        <v>0</v>
      </c>
      <c r="G302" s="88">
        <v>0</v>
      </c>
      <c r="H302" s="88">
        <v>0</v>
      </c>
      <c r="I302" s="88">
        <v>0</v>
      </c>
      <c r="J302" s="88">
        <v>0</v>
      </c>
      <c r="K302" s="88">
        <v>0</v>
      </c>
      <c r="L302" s="88">
        <v>0</v>
      </c>
      <c r="M302" s="88">
        <v>0</v>
      </c>
      <c r="N302" s="88">
        <v>0</v>
      </c>
      <c r="O302" s="88">
        <v>0</v>
      </c>
      <c r="P302" s="88">
        <v>0</v>
      </c>
      <c r="Q302" s="88">
        <v>0</v>
      </c>
      <c r="R302" s="88">
        <v>0</v>
      </c>
      <c r="S302" s="88">
        <v>0</v>
      </c>
      <c r="T302" s="88">
        <v>0</v>
      </c>
      <c r="U302" s="88">
        <v>0</v>
      </c>
      <c r="V302" s="88">
        <v>0</v>
      </c>
      <c r="W302" s="88">
        <v>0</v>
      </c>
      <c r="X302" s="88">
        <v>0</v>
      </c>
      <c r="Y302" s="88">
        <v>0</v>
      </c>
      <c r="Z302" s="88">
        <v>0</v>
      </c>
      <c r="AA302" s="88">
        <v>0</v>
      </c>
      <c r="AB302" s="88">
        <v>0</v>
      </c>
      <c r="AC302" s="88">
        <v>0</v>
      </c>
      <c r="AD302" s="88">
        <v>0</v>
      </c>
      <c r="AE302" s="88">
        <v>0</v>
      </c>
      <c r="AF302" s="88">
        <v>0</v>
      </c>
      <c r="AG302" s="88"/>
      <c r="AH302" s="88"/>
      <c r="AI302" s="88"/>
      <c r="AJ302" s="88"/>
    </row>
    <row r="303" spans="1:36" ht="12.75" x14ac:dyDescent="0.2">
      <c r="A303" s="88" t="s">
        <v>808</v>
      </c>
      <c r="B303" s="88">
        <v>0.83399999999999996</v>
      </c>
      <c r="C303" s="88">
        <v>0.83399999999999996</v>
      </c>
      <c r="D303" s="88">
        <v>0.83399999999999996</v>
      </c>
      <c r="E303" s="88">
        <v>0.83399999999999996</v>
      </c>
      <c r="F303" s="88">
        <v>0.83399999999999996</v>
      </c>
      <c r="G303" s="88">
        <v>0.83399999999999996</v>
      </c>
      <c r="H303" s="88">
        <v>0.83399999999999996</v>
      </c>
      <c r="I303" s="88">
        <v>0.83399999999999996</v>
      </c>
      <c r="J303" s="88">
        <v>0.83399999999999996</v>
      </c>
      <c r="K303" s="88">
        <v>0.83399999999999996</v>
      </c>
      <c r="L303" s="88">
        <v>0.83399999999999996</v>
      </c>
      <c r="M303" s="88">
        <v>0.83399999999999996</v>
      </c>
      <c r="N303" s="88">
        <v>0.83399999999999996</v>
      </c>
      <c r="O303" s="88">
        <v>0.83399999999999996</v>
      </c>
      <c r="P303" s="88">
        <v>0.83399999999999996</v>
      </c>
      <c r="Q303" s="88">
        <v>0.83399999999999996</v>
      </c>
      <c r="R303" s="88">
        <v>0.83399999999999996</v>
      </c>
      <c r="S303" s="88">
        <v>0.83399999999999996</v>
      </c>
      <c r="T303" s="88">
        <v>0.83399999999999996</v>
      </c>
      <c r="U303" s="88">
        <v>0.83399999999999996</v>
      </c>
      <c r="V303" s="88">
        <v>0.83399999999999996</v>
      </c>
      <c r="W303" s="88">
        <v>0.83399999999999996</v>
      </c>
      <c r="X303" s="88">
        <v>0.83399999999999996</v>
      </c>
      <c r="Y303" s="88">
        <v>0.83399999999999996</v>
      </c>
      <c r="Z303" s="88">
        <v>0.83399999999999996</v>
      </c>
      <c r="AA303" s="88">
        <v>0.83399999999999996</v>
      </c>
      <c r="AB303" s="88">
        <v>0.83399999999999996</v>
      </c>
      <c r="AC303" s="88">
        <v>0.83399999999999996</v>
      </c>
      <c r="AD303" s="88">
        <v>0.83399999999999996</v>
      </c>
      <c r="AE303" s="88">
        <v>0.83399999999999996</v>
      </c>
      <c r="AF303" s="88">
        <v>0.83399999999999996</v>
      </c>
      <c r="AG303" s="88"/>
      <c r="AH303" s="88"/>
      <c r="AI303" s="88"/>
      <c r="AJ303" s="88"/>
    </row>
    <row r="304" spans="1:36" ht="12.75" x14ac:dyDescent="0.2">
      <c r="A304" s="88" t="s">
        <v>809</v>
      </c>
      <c r="B304" s="88">
        <v>0.49199999999999999</v>
      </c>
      <c r="C304" s="88">
        <v>0.49199999999999999</v>
      </c>
      <c r="D304" s="88">
        <v>0.49199999999999999</v>
      </c>
      <c r="E304" s="88">
        <v>0.49199999999999999</v>
      </c>
      <c r="F304" s="88">
        <v>0.49199999999999999</v>
      </c>
      <c r="G304" s="88">
        <v>0.49199999999999999</v>
      </c>
      <c r="H304" s="88">
        <v>0.49199999999999999</v>
      </c>
      <c r="I304" s="88">
        <v>0.49199999999999999</v>
      </c>
      <c r="J304" s="88">
        <v>0.49199999999999999</v>
      </c>
      <c r="K304" s="88">
        <v>0.49199999999999999</v>
      </c>
      <c r="L304" s="88">
        <v>0.49199999999999999</v>
      </c>
      <c r="M304" s="88">
        <v>0.49199999999999999</v>
      </c>
      <c r="N304" s="88">
        <v>0.49199999999999999</v>
      </c>
      <c r="O304" s="88">
        <v>0.49199999999999999</v>
      </c>
      <c r="P304" s="88">
        <v>0.49199999999999999</v>
      </c>
      <c r="Q304" s="88">
        <v>0.49199999999999999</v>
      </c>
      <c r="R304" s="88">
        <v>0.49199999999999999</v>
      </c>
      <c r="S304" s="88">
        <v>0.49199999999999999</v>
      </c>
      <c r="T304" s="88">
        <v>0.49199999999999999</v>
      </c>
      <c r="U304" s="88">
        <v>0.49199999999999999</v>
      </c>
      <c r="V304" s="88">
        <v>0.49199999999999999</v>
      </c>
      <c r="W304" s="88">
        <v>0.49199999999999999</v>
      </c>
      <c r="X304" s="88">
        <v>0.49199999999999999</v>
      </c>
      <c r="Y304" s="88">
        <v>0.49199999999999999</v>
      </c>
      <c r="Z304" s="88">
        <v>0.49199999999999999</v>
      </c>
      <c r="AA304" s="88">
        <v>0.49199999999999999</v>
      </c>
      <c r="AB304" s="88">
        <v>0.49199999999999999</v>
      </c>
      <c r="AC304" s="88">
        <v>0.49199999999999999</v>
      </c>
      <c r="AD304" s="88">
        <v>0.49199999999999999</v>
      </c>
      <c r="AE304" s="88">
        <v>0.49199999999999999</v>
      </c>
      <c r="AF304" s="88">
        <v>0.49199999999999999</v>
      </c>
      <c r="AG304" s="88"/>
      <c r="AH304" s="88"/>
      <c r="AI304" s="88"/>
      <c r="AJ304" s="88"/>
    </row>
    <row r="305" spans="1:36" ht="12.75" x14ac:dyDescent="0.2">
      <c r="A305" s="88" t="s">
        <v>810</v>
      </c>
      <c r="B305" s="88">
        <v>0</v>
      </c>
      <c r="C305" s="88">
        <v>0</v>
      </c>
      <c r="D305" s="88">
        <v>0</v>
      </c>
      <c r="E305" s="88">
        <v>0</v>
      </c>
      <c r="F305" s="88">
        <v>0</v>
      </c>
      <c r="G305" s="88">
        <v>0</v>
      </c>
      <c r="H305" s="88">
        <v>0</v>
      </c>
      <c r="I305" s="88">
        <v>0</v>
      </c>
      <c r="J305" s="88">
        <v>0</v>
      </c>
      <c r="K305" s="88">
        <v>0</v>
      </c>
      <c r="L305" s="88">
        <v>0</v>
      </c>
      <c r="M305" s="88">
        <v>0</v>
      </c>
      <c r="N305" s="88">
        <v>0</v>
      </c>
      <c r="O305" s="88">
        <v>0</v>
      </c>
      <c r="P305" s="88">
        <v>0</v>
      </c>
      <c r="Q305" s="88">
        <v>0</v>
      </c>
      <c r="R305" s="88">
        <v>0</v>
      </c>
      <c r="S305" s="88">
        <v>0</v>
      </c>
      <c r="T305" s="88">
        <v>0</v>
      </c>
      <c r="U305" s="88">
        <v>0</v>
      </c>
      <c r="V305" s="88">
        <v>0</v>
      </c>
      <c r="W305" s="88">
        <v>0</v>
      </c>
      <c r="X305" s="88">
        <v>0</v>
      </c>
      <c r="Y305" s="88">
        <v>0</v>
      </c>
      <c r="Z305" s="88">
        <v>0</v>
      </c>
      <c r="AA305" s="88">
        <v>0</v>
      </c>
      <c r="AB305" s="88">
        <v>0</v>
      </c>
      <c r="AC305" s="88">
        <v>0</v>
      </c>
      <c r="AD305" s="88">
        <v>0</v>
      </c>
      <c r="AE305" s="88">
        <v>0</v>
      </c>
      <c r="AF305" s="88">
        <v>0</v>
      </c>
      <c r="AG305" s="88"/>
      <c r="AH305" s="88"/>
      <c r="AI305" s="88"/>
      <c r="AJ305" s="88"/>
    </row>
    <row r="306" spans="1:36" ht="12.75" x14ac:dyDescent="0.2">
      <c r="A306" s="88" t="s">
        <v>811</v>
      </c>
      <c r="B306" s="88">
        <v>0.49199999999999999</v>
      </c>
      <c r="C306" s="88">
        <v>0.498</v>
      </c>
      <c r="D306" s="88">
        <v>0.503</v>
      </c>
      <c r="E306" s="88">
        <v>0.50800000000000001</v>
      </c>
      <c r="F306" s="88">
        <v>0.51200000000000001</v>
      </c>
      <c r="G306" s="88">
        <v>0.51700000000000002</v>
      </c>
      <c r="H306" s="88">
        <v>0.52100000000000002</v>
      </c>
      <c r="I306" s="88">
        <v>0.52500000000000002</v>
      </c>
      <c r="J306" s="88">
        <v>0.52900000000000003</v>
      </c>
      <c r="K306" s="88">
        <v>0.53300000000000003</v>
      </c>
      <c r="L306" s="88">
        <v>0.53700000000000003</v>
      </c>
      <c r="M306" s="88">
        <v>0.53800000000000003</v>
      </c>
      <c r="N306" s="88">
        <v>0.54</v>
      </c>
      <c r="O306" s="88">
        <v>0.54200000000000004</v>
      </c>
      <c r="P306" s="88">
        <v>0.54300000000000004</v>
      </c>
      <c r="Q306" s="88">
        <v>0.54500000000000004</v>
      </c>
      <c r="R306" s="88">
        <v>0.54600000000000004</v>
      </c>
      <c r="S306" s="88">
        <v>0.54800000000000004</v>
      </c>
      <c r="T306" s="88">
        <v>0.54900000000000004</v>
      </c>
      <c r="U306" s="88">
        <v>0.55100000000000005</v>
      </c>
      <c r="V306" s="88">
        <v>0.55200000000000005</v>
      </c>
      <c r="W306" s="88">
        <v>0.55400000000000005</v>
      </c>
      <c r="X306" s="88">
        <v>0.55500000000000005</v>
      </c>
      <c r="Y306" s="88">
        <v>0.55700000000000005</v>
      </c>
      <c r="Z306" s="88">
        <v>0.55800000000000005</v>
      </c>
      <c r="AA306" s="88">
        <v>0.55900000000000005</v>
      </c>
      <c r="AB306" s="88">
        <v>0.56100000000000005</v>
      </c>
      <c r="AC306" s="88">
        <v>0.56200000000000006</v>
      </c>
      <c r="AD306" s="88">
        <v>0.56299999999999994</v>
      </c>
      <c r="AE306" s="88">
        <v>0.56499999999999995</v>
      </c>
      <c r="AF306" s="88">
        <v>0.56599999999999995</v>
      </c>
      <c r="AG306" s="88"/>
      <c r="AH306" s="88"/>
      <c r="AI306" s="88"/>
      <c r="AJ306" s="88"/>
    </row>
    <row r="307" spans="1:36" ht="12.75" x14ac:dyDescent="0.2">
      <c r="A307" s="88" t="s">
        <v>812</v>
      </c>
      <c r="B307" s="88">
        <v>5.6000000000000001E-2</v>
      </c>
      <c r="C307" s="88">
        <v>5.6000000000000001E-2</v>
      </c>
      <c r="D307" s="88">
        <v>5.6000000000000001E-2</v>
      </c>
      <c r="E307" s="88">
        <v>5.6000000000000001E-2</v>
      </c>
      <c r="F307" s="88">
        <v>5.6000000000000001E-2</v>
      </c>
      <c r="G307" s="88">
        <v>5.6000000000000001E-2</v>
      </c>
      <c r="H307" s="88">
        <v>5.6000000000000001E-2</v>
      </c>
      <c r="I307" s="88">
        <v>5.6000000000000001E-2</v>
      </c>
      <c r="J307" s="88">
        <v>5.6000000000000001E-2</v>
      </c>
      <c r="K307" s="88">
        <v>5.6000000000000001E-2</v>
      </c>
      <c r="L307" s="88">
        <v>5.6000000000000001E-2</v>
      </c>
      <c r="M307" s="88">
        <v>5.6000000000000001E-2</v>
      </c>
      <c r="N307" s="88">
        <v>5.6000000000000001E-2</v>
      </c>
      <c r="O307" s="88">
        <v>5.6000000000000001E-2</v>
      </c>
      <c r="P307" s="88">
        <v>5.6000000000000001E-2</v>
      </c>
      <c r="Q307" s="88">
        <v>5.6000000000000001E-2</v>
      </c>
      <c r="R307" s="88">
        <v>5.6000000000000001E-2</v>
      </c>
      <c r="S307" s="88">
        <v>5.6000000000000001E-2</v>
      </c>
      <c r="T307" s="88">
        <v>5.6000000000000001E-2</v>
      </c>
      <c r="U307" s="88">
        <v>5.6000000000000001E-2</v>
      </c>
      <c r="V307" s="88">
        <v>5.6000000000000001E-2</v>
      </c>
      <c r="W307" s="88">
        <v>5.6000000000000001E-2</v>
      </c>
      <c r="X307" s="88">
        <v>5.6000000000000001E-2</v>
      </c>
      <c r="Y307" s="88">
        <v>5.6000000000000001E-2</v>
      </c>
      <c r="Z307" s="88">
        <v>5.6000000000000001E-2</v>
      </c>
      <c r="AA307" s="88">
        <v>5.6000000000000001E-2</v>
      </c>
      <c r="AB307" s="88">
        <v>5.6000000000000001E-2</v>
      </c>
      <c r="AC307" s="88">
        <v>5.6000000000000001E-2</v>
      </c>
      <c r="AD307" s="88">
        <v>5.6000000000000001E-2</v>
      </c>
      <c r="AE307" s="88">
        <v>5.6000000000000001E-2</v>
      </c>
      <c r="AF307" s="88">
        <v>5.6000000000000001E-2</v>
      </c>
      <c r="AG307" s="88"/>
      <c r="AH307" s="88"/>
      <c r="AI307" s="88"/>
      <c r="AJ307" s="88"/>
    </row>
    <row r="308" spans="1:36" ht="12.75" x14ac:dyDescent="0.2">
      <c r="A308" s="88" t="s">
        <v>813</v>
      </c>
      <c r="B308" s="88">
        <v>0</v>
      </c>
      <c r="C308" s="88">
        <v>0</v>
      </c>
      <c r="D308" s="88">
        <v>0</v>
      </c>
      <c r="E308" s="88">
        <v>0</v>
      </c>
      <c r="F308" s="88">
        <v>0</v>
      </c>
      <c r="G308" s="88">
        <v>0</v>
      </c>
      <c r="H308" s="88">
        <v>0</v>
      </c>
      <c r="I308" s="88">
        <v>0</v>
      </c>
      <c r="J308" s="88">
        <v>0</v>
      </c>
      <c r="K308" s="88">
        <v>0</v>
      </c>
      <c r="L308" s="88">
        <v>0</v>
      </c>
      <c r="M308" s="88">
        <v>0</v>
      </c>
      <c r="N308" s="88">
        <v>0</v>
      </c>
      <c r="O308" s="88">
        <v>0</v>
      </c>
      <c r="P308" s="88">
        <v>0</v>
      </c>
      <c r="Q308" s="88">
        <v>0</v>
      </c>
      <c r="R308" s="88">
        <v>0</v>
      </c>
      <c r="S308" s="88">
        <v>0</v>
      </c>
      <c r="T308" s="88">
        <v>0</v>
      </c>
      <c r="U308" s="88">
        <v>0</v>
      </c>
      <c r="V308" s="88">
        <v>0</v>
      </c>
      <c r="W308" s="88">
        <v>0</v>
      </c>
      <c r="X308" s="88">
        <v>0</v>
      </c>
      <c r="Y308" s="88">
        <v>0</v>
      </c>
      <c r="Z308" s="88">
        <v>0</v>
      </c>
      <c r="AA308" s="88">
        <v>0</v>
      </c>
      <c r="AB308" s="88">
        <v>0</v>
      </c>
      <c r="AC308" s="88">
        <v>0</v>
      </c>
      <c r="AD308" s="88">
        <v>0</v>
      </c>
      <c r="AE308" s="88">
        <v>0</v>
      </c>
      <c r="AF308" s="88">
        <v>0</v>
      </c>
      <c r="AG308" s="88"/>
      <c r="AH308" s="88"/>
      <c r="AI308" s="88"/>
      <c r="AJ308" s="88"/>
    </row>
    <row r="309" spans="1:36" ht="12.75" x14ac:dyDescent="0.2">
      <c r="A309" s="88" t="s">
        <v>814</v>
      </c>
      <c r="B309" s="88">
        <v>6.2E-2</v>
      </c>
      <c r="C309" s="88">
        <v>6.2E-2</v>
      </c>
      <c r="D309" s="88">
        <v>6.2E-2</v>
      </c>
      <c r="E309" s="88">
        <v>6.2E-2</v>
      </c>
      <c r="F309" s="88">
        <v>6.2E-2</v>
      </c>
      <c r="G309" s="88">
        <v>6.2E-2</v>
      </c>
      <c r="H309" s="88">
        <v>6.2E-2</v>
      </c>
      <c r="I309" s="88">
        <v>6.2E-2</v>
      </c>
      <c r="J309" s="88">
        <v>6.2E-2</v>
      </c>
      <c r="K309" s="88">
        <v>6.2E-2</v>
      </c>
      <c r="L309" s="88">
        <v>6.2E-2</v>
      </c>
      <c r="M309" s="88">
        <v>6.2E-2</v>
      </c>
      <c r="N309" s="88">
        <v>6.2E-2</v>
      </c>
      <c r="O309" s="88">
        <v>6.2E-2</v>
      </c>
      <c r="P309" s="88">
        <v>6.2E-2</v>
      </c>
      <c r="Q309" s="88">
        <v>6.2E-2</v>
      </c>
      <c r="R309" s="88">
        <v>6.2E-2</v>
      </c>
      <c r="S309" s="88">
        <v>6.2E-2</v>
      </c>
      <c r="T309" s="88">
        <v>6.2E-2</v>
      </c>
      <c r="U309" s="88">
        <v>6.2E-2</v>
      </c>
      <c r="V309" s="88">
        <v>6.2E-2</v>
      </c>
      <c r="W309" s="88">
        <v>6.2E-2</v>
      </c>
      <c r="X309" s="88">
        <v>6.2E-2</v>
      </c>
      <c r="Y309" s="88">
        <v>6.2E-2</v>
      </c>
      <c r="Z309" s="88">
        <v>6.2E-2</v>
      </c>
      <c r="AA309" s="88">
        <v>6.2E-2</v>
      </c>
      <c r="AB309" s="88">
        <v>6.2E-2</v>
      </c>
      <c r="AC309" s="88">
        <v>6.2E-2</v>
      </c>
      <c r="AD309" s="88">
        <v>6.2E-2</v>
      </c>
      <c r="AE309" s="88">
        <v>6.2E-2</v>
      </c>
      <c r="AF309" s="88">
        <v>6.2E-2</v>
      </c>
      <c r="AG309" s="88"/>
      <c r="AH309" s="88"/>
      <c r="AI309" s="88"/>
      <c r="AJ309" s="88"/>
    </row>
    <row r="310" spans="1:36" ht="12.75" x14ac:dyDescent="0.2">
      <c r="A310" s="88" t="s">
        <v>815</v>
      </c>
      <c r="B310" s="88">
        <v>5.6000000000000001E-2</v>
      </c>
      <c r="C310" s="88">
        <v>5.6000000000000001E-2</v>
      </c>
      <c r="D310" s="88">
        <v>5.6000000000000001E-2</v>
      </c>
      <c r="E310" s="88">
        <v>5.6000000000000001E-2</v>
      </c>
      <c r="F310" s="88">
        <v>5.6000000000000001E-2</v>
      </c>
      <c r="G310" s="88">
        <v>5.6000000000000001E-2</v>
      </c>
      <c r="H310" s="88">
        <v>5.6000000000000001E-2</v>
      </c>
      <c r="I310" s="88">
        <v>5.6000000000000001E-2</v>
      </c>
      <c r="J310" s="88">
        <v>5.6000000000000001E-2</v>
      </c>
      <c r="K310" s="88">
        <v>5.6000000000000001E-2</v>
      </c>
      <c r="L310" s="88">
        <v>5.6000000000000001E-2</v>
      </c>
      <c r="M310" s="88">
        <v>5.6000000000000001E-2</v>
      </c>
      <c r="N310" s="88">
        <v>5.6000000000000001E-2</v>
      </c>
      <c r="O310" s="88">
        <v>5.6000000000000001E-2</v>
      </c>
      <c r="P310" s="88">
        <v>5.6000000000000001E-2</v>
      </c>
      <c r="Q310" s="88">
        <v>5.6000000000000001E-2</v>
      </c>
      <c r="R310" s="88">
        <v>5.6000000000000001E-2</v>
      </c>
      <c r="S310" s="88">
        <v>5.6000000000000001E-2</v>
      </c>
      <c r="T310" s="88">
        <v>5.6000000000000001E-2</v>
      </c>
      <c r="U310" s="88">
        <v>5.6000000000000001E-2</v>
      </c>
      <c r="V310" s="88">
        <v>5.6000000000000001E-2</v>
      </c>
      <c r="W310" s="88">
        <v>5.6000000000000001E-2</v>
      </c>
      <c r="X310" s="88">
        <v>5.6000000000000001E-2</v>
      </c>
      <c r="Y310" s="88">
        <v>5.6000000000000001E-2</v>
      </c>
      <c r="Z310" s="88">
        <v>5.6000000000000001E-2</v>
      </c>
      <c r="AA310" s="88">
        <v>5.6000000000000001E-2</v>
      </c>
      <c r="AB310" s="88">
        <v>5.6000000000000001E-2</v>
      </c>
      <c r="AC310" s="88">
        <v>5.6000000000000001E-2</v>
      </c>
      <c r="AD310" s="88">
        <v>5.6000000000000001E-2</v>
      </c>
      <c r="AE310" s="88">
        <v>5.6000000000000001E-2</v>
      </c>
      <c r="AF310" s="88">
        <v>5.6000000000000001E-2</v>
      </c>
      <c r="AG310" s="88"/>
      <c r="AH310" s="88"/>
      <c r="AI310" s="88"/>
      <c r="AJ310" s="88"/>
    </row>
    <row r="311" spans="1:36" ht="12.75" x14ac:dyDescent="0.2">
      <c r="A311" s="88" t="s">
        <v>816</v>
      </c>
      <c r="B311" s="88">
        <v>0</v>
      </c>
      <c r="C311" s="88">
        <v>0</v>
      </c>
      <c r="D311" s="88">
        <v>0</v>
      </c>
      <c r="E311" s="88">
        <v>0</v>
      </c>
      <c r="F311" s="88">
        <v>0</v>
      </c>
      <c r="G311" s="88">
        <v>0</v>
      </c>
      <c r="H311" s="88">
        <v>0</v>
      </c>
      <c r="I311" s="88">
        <v>0</v>
      </c>
      <c r="J311" s="88">
        <v>0</v>
      </c>
      <c r="K311" s="88">
        <v>0</v>
      </c>
      <c r="L311" s="88">
        <v>0</v>
      </c>
      <c r="M311" s="88">
        <v>0</v>
      </c>
      <c r="N311" s="88">
        <v>0</v>
      </c>
      <c r="O311" s="88">
        <v>0</v>
      </c>
      <c r="P311" s="88">
        <v>0</v>
      </c>
      <c r="Q311" s="88">
        <v>0</v>
      </c>
      <c r="R311" s="88">
        <v>0</v>
      </c>
      <c r="S311" s="88">
        <v>0</v>
      </c>
      <c r="T311" s="88">
        <v>0</v>
      </c>
      <c r="U311" s="88">
        <v>0</v>
      </c>
      <c r="V311" s="88">
        <v>0</v>
      </c>
      <c r="W311" s="88">
        <v>0</v>
      </c>
      <c r="X311" s="88">
        <v>0</v>
      </c>
      <c r="Y311" s="88">
        <v>0</v>
      </c>
      <c r="Z311" s="88">
        <v>0</v>
      </c>
      <c r="AA311" s="88">
        <v>0</v>
      </c>
      <c r="AB311" s="88">
        <v>0</v>
      </c>
      <c r="AC311" s="88">
        <v>0</v>
      </c>
      <c r="AD311" s="88">
        <v>0</v>
      </c>
      <c r="AE311" s="88">
        <v>0</v>
      </c>
      <c r="AF311" s="88">
        <v>0</v>
      </c>
      <c r="AG311" s="88"/>
      <c r="AH311" s="88"/>
      <c r="AI311" s="88"/>
      <c r="AJ311" s="88"/>
    </row>
    <row r="312" spans="1:36" ht="12.75" x14ac:dyDescent="0.2">
      <c r="A312" s="88" t="s">
        <v>817</v>
      </c>
      <c r="B312" s="88">
        <v>6.2E-2</v>
      </c>
      <c r="C312" s="88">
        <v>6.2E-2</v>
      </c>
      <c r="D312" s="88">
        <v>6.2E-2</v>
      </c>
      <c r="E312" s="88">
        <v>6.2E-2</v>
      </c>
      <c r="F312" s="88">
        <v>6.2E-2</v>
      </c>
      <c r="G312" s="88">
        <v>6.2E-2</v>
      </c>
      <c r="H312" s="88">
        <v>6.2E-2</v>
      </c>
      <c r="I312" s="88">
        <v>6.2E-2</v>
      </c>
      <c r="J312" s="88">
        <v>6.2E-2</v>
      </c>
      <c r="K312" s="88">
        <v>6.2E-2</v>
      </c>
      <c r="L312" s="88">
        <v>6.2E-2</v>
      </c>
      <c r="M312" s="88">
        <v>6.2E-2</v>
      </c>
      <c r="N312" s="88">
        <v>6.2E-2</v>
      </c>
      <c r="O312" s="88">
        <v>6.2E-2</v>
      </c>
      <c r="P312" s="88">
        <v>6.2E-2</v>
      </c>
      <c r="Q312" s="88">
        <v>6.2E-2</v>
      </c>
      <c r="R312" s="88">
        <v>6.2E-2</v>
      </c>
      <c r="S312" s="88">
        <v>6.2E-2</v>
      </c>
      <c r="T312" s="88">
        <v>6.2E-2</v>
      </c>
      <c r="U312" s="88">
        <v>6.2E-2</v>
      </c>
      <c r="V312" s="88">
        <v>6.2E-2</v>
      </c>
      <c r="W312" s="88">
        <v>6.2E-2</v>
      </c>
      <c r="X312" s="88">
        <v>6.2E-2</v>
      </c>
      <c r="Y312" s="88">
        <v>6.2E-2</v>
      </c>
      <c r="Z312" s="88">
        <v>6.2E-2</v>
      </c>
      <c r="AA312" s="88">
        <v>6.2E-2</v>
      </c>
      <c r="AB312" s="88">
        <v>6.2E-2</v>
      </c>
      <c r="AC312" s="88">
        <v>6.2E-2</v>
      </c>
      <c r="AD312" s="88">
        <v>6.2E-2</v>
      </c>
      <c r="AE312" s="88">
        <v>6.2E-2</v>
      </c>
      <c r="AF312" s="88">
        <v>6.2E-2</v>
      </c>
      <c r="AG312" s="88"/>
      <c r="AH312" s="88"/>
      <c r="AI312" s="88"/>
      <c r="AJ312" s="88"/>
    </row>
    <row r="313" spans="1:36" ht="12.75" x14ac:dyDescent="0.2">
      <c r="A313" s="88" t="s">
        <v>818</v>
      </c>
      <c r="B313" s="88">
        <v>0.64600000000000002</v>
      </c>
      <c r="C313" s="88">
        <v>0.64600000000000002</v>
      </c>
      <c r="D313" s="88">
        <v>0.64600000000000002</v>
      </c>
      <c r="E313" s="88">
        <v>0.64600000000000002</v>
      </c>
      <c r="F313" s="88">
        <v>0.64600000000000002</v>
      </c>
      <c r="G313" s="88">
        <v>0.64600000000000002</v>
      </c>
      <c r="H313" s="88">
        <v>0.64600000000000002</v>
      </c>
      <c r="I313" s="88">
        <v>0.64600000000000002</v>
      </c>
      <c r="J313" s="88">
        <v>0.64600000000000002</v>
      </c>
      <c r="K313" s="88">
        <v>0.64600000000000002</v>
      </c>
      <c r="L313" s="88">
        <v>0.64600000000000002</v>
      </c>
      <c r="M313" s="88">
        <v>0.64600000000000002</v>
      </c>
      <c r="N313" s="88">
        <v>0.64600000000000002</v>
      </c>
      <c r="O313" s="88">
        <v>0.64600000000000002</v>
      </c>
      <c r="P313" s="88">
        <v>0.64600000000000002</v>
      </c>
      <c r="Q313" s="88">
        <v>0.64600000000000002</v>
      </c>
      <c r="R313" s="88">
        <v>0.64600000000000002</v>
      </c>
      <c r="S313" s="88">
        <v>0.64600000000000002</v>
      </c>
      <c r="T313" s="88">
        <v>0.64600000000000002</v>
      </c>
      <c r="U313" s="88">
        <v>0.64600000000000002</v>
      </c>
      <c r="V313" s="88">
        <v>0.64600000000000002</v>
      </c>
      <c r="W313" s="88">
        <v>0.64600000000000002</v>
      </c>
      <c r="X313" s="88">
        <v>0.64600000000000002</v>
      </c>
      <c r="Y313" s="88">
        <v>0.64600000000000002</v>
      </c>
      <c r="Z313" s="88">
        <v>0.64600000000000002</v>
      </c>
      <c r="AA313" s="88">
        <v>0.64600000000000002</v>
      </c>
      <c r="AB313" s="88">
        <v>0.64600000000000002</v>
      </c>
      <c r="AC313" s="88">
        <v>0.64600000000000002</v>
      </c>
      <c r="AD313" s="88">
        <v>0.64600000000000002</v>
      </c>
      <c r="AE313" s="88">
        <v>0.64600000000000002</v>
      </c>
      <c r="AF313" s="88">
        <v>0.64600000000000002</v>
      </c>
      <c r="AG313" s="88"/>
      <c r="AH313" s="88"/>
      <c r="AI313" s="88"/>
      <c r="AJ313" s="88"/>
    </row>
    <row r="314" spans="1:36" ht="12.75" x14ac:dyDescent="0.2">
      <c r="A314" s="88" t="s">
        <v>819</v>
      </c>
      <c r="B314" s="88">
        <v>0</v>
      </c>
      <c r="C314" s="88">
        <v>0</v>
      </c>
      <c r="D314" s="88">
        <v>0</v>
      </c>
      <c r="E314" s="88">
        <v>0</v>
      </c>
      <c r="F314" s="88">
        <v>0</v>
      </c>
      <c r="G314" s="88">
        <v>0</v>
      </c>
      <c r="H314" s="88">
        <v>0</v>
      </c>
      <c r="I314" s="88">
        <v>0</v>
      </c>
      <c r="J314" s="88">
        <v>0</v>
      </c>
      <c r="K314" s="88">
        <v>0</v>
      </c>
      <c r="L314" s="88">
        <v>0</v>
      </c>
      <c r="M314" s="88">
        <v>0</v>
      </c>
      <c r="N314" s="88">
        <v>0</v>
      </c>
      <c r="O314" s="88">
        <v>0</v>
      </c>
      <c r="P314" s="88">
        <v>0</v>
      </c>
      <c r="Q314" s="88">
        <v>0</v>
      </c>
      <c r="R314" s="88">
        <v>0</v>
      </c>
      <c r="S314" s="88">
        <v>0</v>
      </c>
      <c r="T314" s="88">
        <v>0</v>
      </c>
      <c r="U314" s="88">
        <v>0</v>
      </c>
      <c r="V314" s="88">
        <v>0</v>
      </c>
      <c r="W314" s="88">
        <v>0</v>
      </c>
      <c r="X314" s="88">
        <v>0</v>
      </c>
      <c r="Y314" s="88">
        <v>0</v>
      </c>
      <c r="Z314" s="88">
        <v>0</v>
      </c>
      <c r="AA314" s="88">
        <v>0</v>
      </c>
      <c r="AB314" s="88">
        <v>0</v>
      </c>
      <c r="AC314" s="88">
        <v>0</v>
      </c>
      <c r="AD314" s="88">
        <v>0</v>
      </c>
      <c r="AE314" s="88">
        <v>0</v>
      </c>
      <c r="AF314" s="88">
        <v>0</v>
      </c>
      <c r="AG314" s="88"/>
      <c r="AH314" s="88"/>
      <c r="AI314" s="88"/>
      <c r="AJ314" s="88"/>
    </row>
    <row r="315" spans="1:36" ht="12.75" x14ac:dyDescent="0.2">
      <c r="A315" s="88" t="s">
        <v>820</v>
      </c>
      <c r="B315" s="88">
        <v>0.71099999999999997</v>
      </c>
      <c r="C315" s="88">
        <v>0.71099999999999997</v>
      </c>
      <c r="D315" s="88">
        <v>0.71099999999999997</v>
      </c>
      <c r="E315" s="88">
        <v>0.71099999999999997</v>
      </c>
      <c r="F315" s="88">
        <v>0.71099999999999997</v>
      </c>
      <c r="G315" s="88">
        <v>0.71099999999999997</v>
      </c>
      <c r="H315" s="88">
        <v>0.71099999999999997</v>
      </c>
      <c r="I315" s="88">
        <v>0.71099999999999997</v>
      </c>
      <c r="J315" s="88">
        <v>0.71099999999999997</v>
      </c>
      <c r="K315" s="88">
        <v>0.71099999999999997</v>
      </c>
      <c r="L315" s="88">
        <v>0.71099999999999997</v>
      </c>
      <c r="M315" s="88">
        <v>0.71099999999999997</v>
      </c>
      <c r="N315" s="88">
        <v>0.71099999999999997</v>
      </c>
      <c r="O315" s="88">
        <v>0.71099999999999997</v>
      </c>
      <c r="P315" s="88">
        <v>0.71099999999999997</v>
      </c>
      <c r="Q315" s="88">
        <v>0.71099999999999997</v>
      </c>
      <c r="R315" s="88">
        <v>0.71099999999999997</v>
      </c>
      <c r="S315" s="88">
        <v>0.71099999999999997</v>
      </c>
      <c r="T315" s="88">
        <v>0.71099999999999997</v>
      </c>
      <c r="U315" s="88">
        <v>0.71099999999999997</v>
      </c>
      <c r="V315" s="88">
        <v>0.71099999999999997</v>
      </c>
      <c r="W315" s="88">
        <v>0.71099999999999997</v>
      </c>
      <c r="X315" s="88">
        <v>0.71099999999999997</v>
      </c>
      <c r="Y315" s="88">
        <v>0.71099999999999997</v>
      </c>
      <c r="Z315" s="88">
        <v>0.71099999999999997</v>
      </c>
      <c r="AA315" s="88">
        <v>0.71099999999999997</v>
      </c>
      <c r="AB315" s="88">
        <v>0.71099999999999997</v>
      </c>
      <c r="AC315" s="88">
        <v>0.71099999999999997</v>
      </c>
      <c r="AD315" s="88">
        <v>0.71099999999999997</v>
      </c>
      <c r="AE315" s="88">
        <v>0.71099999999999997</v>
      </c>
      <c r="AF315" s="88">
        <v>0.71099999999999997</v>
      </c>
      <c r="AG315" s="88"/>
      <c r="AH315" s="88"/>
      <c r="AI315" s="88"/>
      <c r="AJ315" s="88"/>
    </row>
    <row r="316" spans="1:36" ht="12.75" x14ac:dyDescent="0.2">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c r="AA316" s="88"/>
      <c r="AB316" s="88"/>
      <c r="AC316" s="88"/>
      <c r="AD316" s="88"/>
      <c r="AE316" s="88"/>
      <c r="AF316" s="88"/>
      <c r="AG316" s="88"/>
      <c r="AH316" s="88"/>
      <c r="AI316" s="88"/>
      <c r="AJ316" s="88"/>
    </row>
    <row r="317" spans="1:36" ht="12.75" x14ac:dyDescent="0.2">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c r="AA317" s="88"/>
      <c r="AB317" s="88"/>
      <c r="AC317" s="88"/>
      <c r="AD317" s="88"/>
      <c r="AE317" s="88"/>
      <c r="AF317" s="88"/>
      <c r="AG317" s="88"/>
      <c r="AH317" s="88"/>
      <c r="AI317" s="88"/>
      <c r="AJ317" s="88"/>
    </row>
    <row r="318" spans="1:36" ht="12.75" x14ac:dyDescent="0.2">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c r="AA318" s="88"/>
      <c r="AB318" s="88"/>
      <c r="AC318" s="88"/>
      <c r="AD318" s="88"/>
      <c r="AE318" s="88"/>
      <c r="AF318" s="88"/>
      <c r="AG318" s="88"/>
      <c r="AH318" s="88"/>
      <c r="AI318" s="88"/>
      <c r="AJ318" s="88"/>
    </row>
    <row r="319" spans="1:36" ht="12.75" x14ac:dyDescent="0.2">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c r="AA319" s="88"/>
      <c r="AB319" s="88"/>
      <c r="AC319" s="88"/>
      <c r="AD319" s="88"/>
      <c r="AE319" s="88"/>
      <c r="AF319" s="88"/>
      <c r="AG319" s="88"/>
      <c r="AH319" s="88"/>
      <c r="AI319" s="88"/>
      <c r="AJ319" s="88"/>
    </row>
    <row r="320" spans="1:36" ht="12.75" x14ac:dyDescent="0.2">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c r="AA320" s="88"/>
      <c r="AB320" s="88"/>
      <c r="AC320" s="88"/>
      <c r="AD320" s="88"/>
      <c r="AE320" s="88"/>
      <c r="AF320" s="88"/>
      <c r="AG320" s="88"/>
      <c r="AH320" s="88"/>
      <c r="AI320" s="88"/>
      <c r="AJ320" s="88"/>
    </row>
    <row r="321" spans="1:36" ht="12.75" x14ac:dyDescent="0.2">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c r="AA321" s="88"/>
      <c r="AB321" s="88"/>
      <c r="AC321" s="88"/>
      <c r="AD321" s="88"/>
      <c r="AE321" s="88"/>
      <c r="AF321" s="88"/>
      <c r="AG321" s="88"/>
      <c r="AH321" s="88"/>
      <c r="AI321" s="88"/>
      <c r="AJ321" s="88"/>
    </row>
    <row r="322" spans="1:36" ht="12.75" x14ac:dyDescent="0.2">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c r="AA322" s="88"/>
      <c r="AB322" s="88"/>
      <c r="AC322" s="88"/>
      <c r="AD322" s="88"/>
      <c r="AE322" s="88"/>
      <c r="AF322" s="88"/>
      <c r="AG322" s="88"/>
      <c r="AH322" s="88"/>
      <c r="AI322" s="88"/>
      <c r="AJ322" s="88"/>
    </row>
    <row r="323" spans="1:36" ht="12.75" x14ac:dyDescent="0.2">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c r="AA323" s="88"/>
      <c r="AB323" s="88"/>
      <c r="AC323" s="88"/>
      <c r="AD323" s="88"/>
      <c r="AE323" s="88"/>
      <c r="AF323" s="88"/>
      <c r="AG323" s="88"/>
      <c r="AH323" s="88"/>
      <c r="AI323" s="88"/>
      <c r="AJ323" s="88"/>
    </row>
    <row r="324" spans="1:36" ht="12.75" x14ac:dyDescent="0.2">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c r="AA324" s="88"/>
      <c r="AB324" s="88"/>
      <c r="AC324" s="88"/>
      <c r="AD324" s="88"/>
      <c r="AE324" s="88"/>
      <c r="AF324" s="88"/>
      <c r="AG324" s="88"/>
      <c r="AH324" s="88"/>
      <c r="AI324" s="88"/>
      <c r="AJ324" s="88"/>
    </row>
    <row r="325" spans="1:36" ht="12.75" x14ac:dyDescent="0.2">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c r="AA325" s="88"/>
      <c r="AB325" s="88"/>
      <c r="AC325" s="88"/>
      <c r="AD325" s="88"/>
      <c r="AE325" s="88"/>
      <c r="AF325" s="88"/>
      <c r="AG325" s="88"/>
      <c r="AH325" s="88"/>
      <c r="AI325" s="88"/>
      <c r="AJ325" s="88"/>
    </row>
    <row r="326" spans="1:36" ht="12.75" x14ac:dyDescent="0.2">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c r="AA326" s="88"/>
      <c r="AB326" s="88"/>
      <c r="AC326" s="88"/>
      <c r="AD326" s="88"/>
      <c r="AE326" s="88"/>
      <c r="AF326" s="88"/>
      <c r="AG326" s="88"/>
      <c r="AH326" s="88"/>
      <c r="AI326" s="88"/>
      <c r="AJ326" s="88"/>
    </row>
    <row r="327" spans="1:36" ht="12.75" x14ac:dyDescent="0.2">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c r="AA327" s="88"/>
      <c r="AB327" s="88"/>
      <c r="AC327" s="88"/>
      <c r="AD327" s="88"/>
      <c r="AE327" s="88"/>
      <c r="AF327" s="88"/>
      <c r="AG327" s="88"/>
      <c r="AH327" s="88"/>
      <c r="AI327" s="88"/>
      <c r="AJ327" s="88"/>
    </row>
    <row r="328" spans="1:36" ht="12.75" x14ac:dyDescent="0.2">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c r="AA328" s="88"/>
      <c r="AB328" s="88"/>
      <c r="AC328" s="88"/>
      <c r="AD328" s="88"/>
      <c r="AE328" s="88"/>
      <c r="AF328" s="88"/>
      <c r="AG328" s="88"/>
      <c r="AH328" s="88"/>
      <c r="AI328" s="88"/>
      <c r="AJ328" s="88"/>
    </row>
    <row r="329" spans="1:36" ht="12.75" x14ac:dyDescent="0.2">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c r="AA329" s="88"/>
      <c r="AB329" s="88"/>
      <c r="AC329" s="88"/>
      <c r="AD329" s="88"/>
      <c r="AE329" s="88"/>
      <c r="AF329" s="88"/>
      <c r="AG329" s="88"/>
      <c r="AH329" s="88"/>
      <c r="AI329" s="88"/>
      <c r="AJ329" s="88"/>
    </row>
    <row r="330" spans="1:36" ht="12.75" x14ac:dyDescent="0.2">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c r="AA330" s="88"/>
      <c r="AB330" s="88"/>
      <c r="AC330" s="88"/>
      <c r="AD330" s="88"/>
      <c r="AE330" s="88"/>
      <c r="AF330" s="88"/>
      <c r="AG330" s="88"/>
      <c r="AH330" s="88"/>
      <c r="AI330" s="88"/>
      <c r="AJ330" s="88"/>
    </row>
    <row r="331" spans="1:36" ht="12.75" x14ac:dyDescent="0.2">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c r="AA331" s="88"/>
      <c r="AB331" s="88"/>
      <c r="AC331" s="88"/>
      <c r="AD331" s="88"/>
      <c r="AE331" s="88"/>
      <c r="AF331" s="88"/>
      <c r="AG331" s="88"/>
      <c r="AH331" s="88"/>
      <c r="AI331" s="88"/>
      <c r="AJ331" s="88"/>
    </row>
    <row r="332" spans="1:36" ht="12.75" x14ac:dyDescent="0.2">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c r="AA332" s="88"/>
      <c r="AB332" s="88"/>
      <c r="AC332" s="88"/>
      <c r="AD332" s="88"/>
      <c r="AE332" s="88"/>
      <c r="AF332" s="88"/>
      <c r="AG332" s="88"/>
      <c r="AH332" s="88"/>
      <c r="AI332" s="88"/>
      <c r="AJ332" s="88"/>
    </row>
    <row r="333" spans="1:36" ht="12.75" x14ac:dyDescent="0.2">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c r="AA333" s="88"/>
      <c r="AB333" s="88"/>
      <c r="AC333" s="88"/>
      <c r="AD333" s="88"/>
      <c r="AE333" s="88"/>
      <c r="AF333" s="88"/>
      <c r="AG333" s="88"/>
      <c r="AH333" s="88"/>
      <c r="AI333" s="88"/>
      <c r="AJ333" s="88"/>
    </row>
    <row r="334" spans="1:36" ht="12.75" x14ac:dyDescent="0.2">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c r="AA334" s="88"/>
      <c r="AB334" s="88"/>
      <c r="AC334" s="88"/>
      <c r="AD334" s="88"/>
      <c r="AE334" s="88"/>
      <c r="AF334" s="88"/>
      <c r="AG334" s="88"/>
      <c r="AH334" s="88"/>
      <c r="AI334" s="88"/>
      <c r="AJ334" s="88"/>
    </row>
    <row r="335" spans="1:36" ht="12.75" x14ac:dyDescent="0.2">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c r="AA335" s="88"/>
      <c r="AB335" s="88"/>
      <c r="AC335" s="88"/>
      <c r="AD335" s="88"/>
      <c r="AE335" s="88"/>
      <c r="AF335" s="88"/>
      <c r="AG335" s="88"/>
      <c r="AH335" s="88"/>
      <c r="AI335" s="88"/>
      <c r="AJ335" s="88"/>
    </row>
    <row r="336" spans="1:36" ht="12.75" x14ac:dyDescent="0.2">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c r="AA336" s="88"/>
      <c r="AB336" s="88"/>
      <c r="AC336" s="88"/>
      <c r="AD336" s="88"/>
      <c r="AE336" s="88"/>
      <c r="AF336" s="88"/>
      <c r="AG336" s="88"/>
      <c r="AH336" s="88"/>
      <c r="AI336" s="88"/>
      <c r="AJ336" s="88"/>
    </row>
    <row r="337" spans="1:36" ht="12.75" x14ac:dyDescent="0.2">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c r="AA337" s="88"/>
      <c r="AB337" s="88"/>
      <c r="AC337" s="88"/>
      <c r="AD337" s="88"/>
      <c r="AE337" s="88"/>
      <c r="AF337" s="88"/>
      <c r="AG337" s="88"/>
      <c r="AH337" s="88"/>
      <c r="AI337" s="88"/>
      <c r="AJ337" s="88"/>
    </row>
    <row r="338" spans="1:36" ht="12.75" x14ac:dyDescent="0.2">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c r="AA338" s="88"/>
      <c r="AB338" s="88"/>
      <c r="AC338" s="88"/>
      <c r="AD338" s="88"/>
      <c r="AE338" s="88"/>
      <c r="AF338" s="88"/>
      <c r="AG338" s="88"/>
      <c r="AH338" s="88"/>
      <c r="AI338" s="88"/>
      <c r="AJ338" s="88"/>
    </row>
    <row r="339" spans="1:36" ht="12.75" x14ac:dyDescent="0.2">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c r="AA339" s="88"/>
      <c r="AB339" s="88"/>
      <c r="AC339" s="88"/>
      <c r="AD339" s="88"/>
      <c r="AE339" s="88"/>
      <c r="AF339" s="88"/>
      <c r="AG339" s="88"/>
      <c r="AH339" s="88"/>
      <c r="AI339" s="88"/>
      <c r="AJ339" s="88"/>
    </row>
    <row r="340" spans="1:36" ht="12.75" x14ac:dyDescent="0.2">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c r="AA340" s="88"/>
      <c r="AB340" s="88"/>
      <c r="AC340" s="88"/>
      <c r="AD340" s="88"/>
      <c r="AE340" s="88"/>
      <c r="AF340" s="88"/>
      <c r="AG340" s="88"/>
      <c r="AH340" s="88"/>
      <c r="AI340" s="88"/>
      <c r="AJ340" s="88"/>
    </row>
    <row r="341" spans="1:36" ht="12.75" x14ac:dyDescent="0.2">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c r="AA341" s="88"/>
      <c r="AB341" s="88"/>
      <c r="AC341" s="88"/>
      <c r="AD341" s="88"/>
      <c r="AE341" s="88"/>
      <c r="AF341" s="88"/>
      <c r="AG341" s="88"/>
      <c r="AH341" s="88"/>
      <c r="AI341" s="88"/>
      <c r="AJ341" s="88"/>
    </row>
    <row r="342" spans="1:36" ht="12.75" x14ac:dyDescent="0.2">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c r="AA342" s="88"/>
      <c r="AB342" s="88"/>
      <c r="AC342" s="88"/>
      <c r="AD342" s="88"/>
      <c r="AE342" s="88"/>
      <c r="AF342" s="88"/>
      <c r="AG342" s="88"/>
      <c r="AH342" s="88"/>
      <c r="AI342" s="88"/>
      <c r="AJ342" s="88"/>
    </row>
    <row r="343" spans="1:36" ht="12.75" x14ac:dyDescent="0.2">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c r="AA343" s="88"/>
      <c r="AB343" s="88"/>
      <c r="AC343" s="88"/>
      <c r="AD343" s="88"/>
      <c r="AE343" s="88"/>
      <c r="AF343" s="88"/>
      <c r="AG343" s="88"/>
      <c r="AH343" s="88"/>
      <c r="AI343" s="88"/>
      <c r="AJ343" s="88"/>
    </row>
    <row r="344" spans="1:36" ht="12.75" x14ac:dyDescent="0.2">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c r="AA344" s="88"/>
      <c r="AB344" s="88"/>
      <c r="AC344" s="88"/>
      <c r="AD344" s="88"/>
      <c r="AE344" s="88"/>
      <c r="AF344" s="88"/>
      <c r="AG344" s="88"/>
      <c r="AH344" s="88"/>
      <c r="AI344" s="88"/>
      <c r="AJ344" s="88"/>
    </row>
    <row r="345" spans="1:36" ht="12.75" x14ac:dyDescent="0.2">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c r="AA345" s="88"/>
      <c r="AB345" s="88"/>
      <c r="AC345" s="88"/>
      <c r="AD345" s="88"/>
      <c r="AE345" s="88"/>
      <c r="AF345" s="88"/>
      <c r="AG345" s="88"/>
      <c r="AH345" s="88"/>
      <c r="AI345" s="88"/>
      <c r="AJ345" s="88"/>
    </row>
    <row r="346" spans="1:36" ht="12.75" x14ac:dyDescent="0.2">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c r="AA346" s="88"/>
      <c r="AB346" s="88"/>
      <c r="AC346" s="88"/>
      <c r="AD346" s="88"/>
      <c r="AE346" s="88"/>
      <c r="AF346" s="88"/>
      <c r="AG346" s="88"/>
      <c r="AH346" s="88"/>
      <c r="AI346" s="88"/>
      <c r="AJ346" s="88"/>
    </row>
    <row r="347" spans="1:36" ht="12.75" x14ac:dyDescent="0.2">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c r="AA347" s="88"/>
      <c r="AB347" s="88"/>
      <c r="AC347" s="88"/>
      <c r="AD347" s="88"/>
      <c r="AE347" s="88"/>
      <c r="AF347" s="88"/>
      <c r="AG347" s="88"/>
      <c r="AH347" s="88"/>
      <c r="AI347" s="88"/>
      <c r="AJ347" s="88"/>
    </row>
    <row r="348" spans="1:36" ht="12.75" x14ac:dyDescent="0.2">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c r="AA348" s="88"/>
      <c r="AB348" s="88"/>
      <c r="AC348" s="88"/>
      <c r="AD348" s="88"/>
      <c r="AE348" s="88"/>
      <c r="AF348" s="88"/>
      <c r="AG348" s="88"/>
      <c r="AH348" s="88"/>
      <c r="AI348" s="88"/>
      <c r="AJ348" s="88"/>
    </row>
    <row r="349" spans="1:36" ht="12.75" x14ac:dyDescent="0.2">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c r="AA349" s="88"/>
      <c r="AB349" s="88"/>
      <c r="AC349" s="88"/>
      <c r="AD349" s="88"/>
      <c r="AE349" s="88"/>
      <c r="AF349" s="88"/>
      <c r="AG349" s="88"/>
      <c r="AH349" s="88"/>
      <c r="AI349" s="88"/>
      <c r="AJ349" s="88"/>
    </row>
    <row r="350" spans="1:36" ht="12.75" x14ac:dyDescent="0.2">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c r="AA350" s="88"/>
      <c r="AB350" s="88"/>
      <c r="AC350" s="88"/>
      <c r="AD350" s="88"/>
      <c r="AE350" s="88"/>
      <c r="AF350" s="88"/>
      <c r="AG350" s="88"/>
      <c r="AH350" s="88"/>
      <c r="AI350" s="88"/>
      <c r="AJ350" s="88"/>
    </row>
    <row r="351" spans="1:36" ht="12.75" x14ac:dyDescent="0.2">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c r="AA351" s="88"/>
      <c r="AB351" s="88"/>
      <c r="AC351" s="88"/>
      <c r="AD351" s="88"/>
      <c r="AE351" s="88"/>
      <c r="AF351" s="88"/>
      <c r="AG351" s="88"/>
      <c r="AH351" s="88"/>
      <c r="AI351" s="88"/>
      <c r="AJ351" s="88"/>
    </row>
    <row r="352" spans="1:36" ht="12.75" x14ac:dyDescent="0.2">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c r="AA352" s="88"/>
      <c r="AB352" s="88"/>
      <c r="AC352" s="88"/>
      <c r="AD352" s="88"/>
      <c r="AE352" s="88"/>
      <c r="AF352" s="88"/>
      <c r="AG352" s="88"/>
      <c r="AH352" s="88"/>
      <c r="AI352" s="88"/>
      <c r="AJ352" s="88"/>
    </row>
    <row r="353" spans="1:36" ht="12.75" x14ac:dyDescent="0.2">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c r="AA353" s="88"/>
      <c r="AB353" s="88"/>
      <c r="AC353" s="88"/>
      <c r="AD353" s="88"/>
      <c r="AE353" s="88"/>
      <c r="AF353" s="88"/>
      <c r="AG353" s="88"/>
      <c r="AH353" s="88"/>
      <c r="AI353" s="88"/>
      <c r="AJ353" s="88"/>
    </row>
    <row r="354" spans="1:36" ht="12.75" x14ac:dyDescent="0.2">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c r="AA354" s="88"/>
      <c r="AB354" s="88"/>
      <c r="AC354" s="88"/>
      <c r="AD354" s="88"/>
      <c r="AE354" s="88"/>
      <c r="AF354" s="88"/>
      <c r="AG354" s="88"/>
      <c r="AH354" s="88"/>
      <c r="AI354" s="88"/>
      <c r="AJ354" s="88"/>
    </row>
    <row r="355" spans="1:36" ht="12.75" x14ac:dyDescent="0.2">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c r="AA355" s="88"/>
      <c r="AB355" s="88"/>
      <c r="AC355" s="88"/>
      <c r="AD355" s="88"/>
      <c r="AE355" s="88"/>
      <c r="AF355" s="88"/>
      <c r="AG355" s="88"/>
      <c r="AH355" s="88"/>
      <c r="AI355" s="88"/>
      <c r="AJ355" s="88"/>
    </row>
    <row r="356" spans="1:36" ht="12.75" x14ac:dyDescent="0.2">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c r="AA356" s="88"/>
      <c r="AB356" s="88"/>
      <c r="AC356" s="88"/>
      <c r="AD356" s="88"/>
      <c r="AE356" s="88"/>
      <c r="AF356" s="88"/>
      <c r="AG356" s="88"/>
      <c r="AH356" s="88"/>
      <c r="AI356" s="88"/>
      <c r="AJ356" s="88"/>
    </row>
    <row r="357" spans="1:36" ht="12.75" x14ac:dyDescent="0.2">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c r="AA357" s="88"/>
      <c r="AB357" s="88"/>
      <c r="AC357" s="88"/>
      <c r="AD357" s="88"/>
      <c r="AE357" s="88"/>
      <c r="AF357" s="88"/>
      <c r="AG357" s="88"/>
      <c r="AH357" s="88"/>
      <c r="AI357" s="88"/>
      <c r="AJ357" s="88"/>
    </row>
    <row r="358" spans="1:36" ht="12.75" x14ac:dyDescent="0.2">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c r="AA358" s="88"/>
      <c r="AB358" s="88"/>
      <c r="AC358" s="88"/>
      <c r="AD358" s="88"/>
      <c r="AE358" s="88"/>
      <c r="AF358" s="88"/>
      <c r="AG358" s="88"/>
      <c r="AH358" s="88"/>
      <c r="AI358" s="88"/>
      <c r="AJ358" s="88"/>
    </row>
    <row r="359" spans="1:36" ht="12.75" x14ac:dyDescent="0.2">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c r="AA359" s="88"/>
      <c r="AB359" s="88"/>
      <c r="AC359" s="88"/>
      <c r="AD359" s="88"/>
      <c r="AE359" s="88"/>
      <c r="AF359" s="88"/>
      <c r="AG359" s="88"/>
      <c r="AH359" s="88"/>
      <c r="AI359" s="88"/>
      <c r="AJ359" s="88"/>
    </row>
    <row r="360" spans="1:36" ht="12.75" x14ac:dyDescent="0.2">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c r="AA360" s="88"/>
      <c r="AB360" s="88"/>
      <c r="AC360" s="88"/>
      <c r="AD360" s="88"/>
      <c r="AE360" s="88"/>
      <c r="AF360" s="88"/>
      <c r="AG360" s="88"/>
      <c r="AH360" s="88"/>
      <c r="AI360" s="88"/>
      <c r="AJ360" s="88"/>
    </row>
    <row r="361" spans="1:36" ht="12.75" x14ac:dyDescent="0.2">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c r="AA361" s="88"/>
      <c r="AB361" s="88"/>
      <c r="AC361" s="88"/>
      <c r="AD361" s="88"/>
      <c r="AE361" s="88"/>
      <c r="AF361" s="88"/>
      <c r="AG361" s="88"/>
      <c r="AH361" s="88"/>
      <c r="AI361" s="88"/>
      <c r="AJ361" s="88"/>
    </row>
    <row r="362" spans="1:36" ht="12.75" x14ac:dyDescent="0.2">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c r="AA362" s="88"/>
      <c r="AB362" s="88"/>
      <c r="AC362" s="88"/>
      <c r="AD362" s="88"/>
      <c r="AE362" s="88"/>
      <c r="AF362" s="88"/>
      <c r="AG362" s="88"/>
      <c r="AH362" s="88"/>
      <c r="AI362" s="88"/>
      <c r="AJ362" s="88"/>
    </row>
    <row r="363" spans="1:36" ht="12.75" x14ac:dyDescent="0.2">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c r="AA363" s="88"/>
      <c r="AB363" s="88"/>
      <c r="AC363" s="88"/>
      <c r="AD363" s="88"/>
      <c r="AE363" s="88"/>
      <c r="AF363" s="88"/>
      <c r="AG363" s="88"/>
      <c r="AH363" s="88"/>
      <c r="AI363" s="88"/>
      <c r="AJ363" s="88"/>
    </row>
    <row r="364" spans="1:36" ht="12.75" x14ac:dyDescent="0.2">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c r="AA364" s="88"/>
      <c r="AB364" s="88"/>
      <c r="AC364" s="88"/>
      <c r="AD364" s="88"/>
      <c r="AE364" s="88"/>
      <c r="AF364" s="88"/>
      <c r="AG364" s="88"/>
      <c r="AH364" s="88"/>
      <c r="AI364" s="88"/>
      <c r="AJ364" s="88"/>
    </row>
    <row r="365" spans="1:36" ht="12.75" x14ac:dyDescent="0.2">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c r="AA365" s="88"/>
      <c r="AB365" s="88"/>
      <c r="AC365" s="88"/>
      <c r="AD365" s="88"/>
      <c r="AE365" s="88"/>
      <c r="AF365" s="88"/>
      <c r="AG365" s="88"/>
      <c r="AH365" s="88"/>
      <c r="AI365" s="88"/>
      <c r="AJ365" s="88"/>
    </row>
    <row r="366" spans="1:36" ht="12.75" x14ac:dyDescent="0.2">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c r="AA366" s="88"/>
      <c r="AB366" s="88"/>
      <c r="AC366" s="88"/>
      <c r="AD366" s="88"/>
      <c r="AE366" s="88"/>
      <c r="AF366" s="88"/>
      <c r="AG366" s="88"/>
      <c r="AH366" s="88"/>
      <c r="AI366" s="88"/>
      <c r="AJ366" s="88"/>
    </row>
    <row r="367" spans="1:36" ht="12.75" x14ac:dyDescent="0.2">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c r="AA367" s="88"/>
      <c r="AB367" s="88"/>
      <c r="AC367" s="88"/>
      <c r="AD367" s="88"/>
      <c r="AE367" s="88"/>
      <c r="AF367" s="88"/>
      <c r="AG367" s="88"/>
      <c r="AH367" s="88"/>
      <c r="AI367" s="88"/>
      <c r="AJ367" s="88"/>
    </row>
    <row r="368" spans="1:36" ht="12.75" x14ac:dyDescent="0.2">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c r="AA368" s="88"/>
      <c r="AB368" s="88"/>
      <c r="AC368" s="88"/>
      <c r="AD368" s="88"/>
      <c r="AE368" s="88"/>
      <c r="AF368" s="88"/>
      <c r="AG368" s="88"/>
      <c r="AH368" s="88"/>
      <c r="AI368" s="88"/>
      <c r="AJ368" s="88"/>
    </row>
    <row r="369" spans="1:36" ht="12.75" x14ac:dyDescent="0.2">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c r="AA369" s="88"/>
      <c r="AB369" s="88"/>
      <c r="AC369" s="88"/>
      <c r="AD369" s="88"/>
      <c r="AE369" s="88"/>
      <c r="AF369" s="88"/>
      <c r="AG369" s="88"/>
      <c r="AH369" s="88"/>
      <c r="AI369" s="88"/>
      <c r="AJ369" s="88"/>
    </row>
    <row r="370" spans="1:36" ht="12.75" x14ac:dyDescent="0.2">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c r="AA370" s="88"/>
      <c r="AB370" s="88"/>
      <c r="AC370" s="88"/>
      <c r="AD370" s="88"/>
      <c r="AE370" s="88"/>
      <c r="AF370" s="88"/>
      <c r="AG370" s="88"/>
      <c r="AH370" s="88"/>
      <c r="AI370" s="88"/>
      <c r="AJ370" s="88"/>
    </row>
    <row r="371" spans="1:36" ht="12.75" x14ac:dyDescent="0.2">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c r="AA371" s="88"/>
      <c r="AB371" s="88"/>
      <c r="AC371" s="88"/>
      <c r="AD371" s="88"/>
      <c r="AE371" s="88"/>
      <c r="AF371" s="88"/>
      <c r="AG371" s="88"/>
      <c r="AH371" s="88"/>
      <c r="AI371" s="88"/>
      <c r="AJ371" s="88"/>
    </row>
    <row r="372" spans="1:36" ht="12.75" x14ac:dyDescent="0.2">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c r="AA372" s="88"/>
      <c r="AB372" s="88"/>
      <c r="AC372" s="88"/>
      <c r="AD372" s="88"/>
      <c r="AE372" s="88"/>
      <c r="AF372" s="88"/>
      <c r="AG372" s="88"/>
      <c r="AH372" s="88"/>
      <c r="AI372" s="88"/>
      <c r="AJ372" s="88"/>
    </row>
    <row r="373" spans="1:36" ht="12.75" x14ac:dyDescent="0.2">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c r="AA373" s="88"/>
      <c r="AB373" s="88"/>
      <c r="AC373" s="88"/>
      <c r="AD373" s="88"/>
      <c r="AE373" s="88"/>
      <c r="AF373" s="88"/>
      <c r="AG373" s="88"/>
      <c r="AH373" s="88"/>
      <c r="AI373" s="88"/>
      <c r="AJ373" s="88"/>
    </row>
    <row r="374" spans="1:36" ht="12.75" x14ac:dyDescent="0.2">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c r="AA374" s="88"/>
      <c r="AB374" s="88"/>
      <c r="AC374" s="88"/>
      <c r="AD374" s="88"/>
      <c r="AE374" s="88"/>
      <c r="AF374" s="88"/>
      <c r="AG374" s="88"/>
      <c r="AH374" s="88"/>
      <c r="AI374" s="88"/>
      <c r="AJ374" s="88"/>
    </row>
    <row r="375" spans="1:36" ht="12.75" x14ac:dyDescent="0.2">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c r="AA375" s="88"/>
      <c r="AB375" s="88"/>
      <c r="AC375" s="88"/>
      <c r="AD375" s="88"/>
      <c r="AE375" s="88"/>
      <c r="AF375" s="88"/>
      <c r="AG375" s="88"/>
      <c r="AH375" s="88"/>
      <c r="AI375" s="88"/>
      <c r="AJ375" s="88"/>
    </row>
    <row r="376" spans="1:36" ht="12.75" x14ac:dyDescent="0.2">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c r="AA376" s="88"/>
      <c r="AB376" s="88"/>
      <c r="AC376" s="88"/>
      <c r="AD376" s="88"/>
      <c r="AE376" s="88"/>
      <c r="AF376" s="88"/>
      <c r="AG376" s="88"/>
      <c r="AH376" s="88"/>
      <c r="AI376" s="88"/>
      <c r="AJ376" s="88"/>
    </row>
    <row r="377" spans="1:36" ht="12.75" x14ac:dyDescent="0.2">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c r="AA377" s="88"/>
      <c r="AB377" s="88"/>
      <c r="AC377" s="88"/>
      <c r="AD377" s="88"/>
      <c r="AE377" s="88"/>
      <c r="AF377" s="88"/>
      <c r="AG377" s="88"/>
      <c r="AH377" s="88"/>
      <c r="AI377" s="88"/>
      <c r="AJ377" s="88"/>
    </row>
    <row r="378" spans="1:36" ht="12.75" x14ac:dyDescent="0.2">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c r="AA378" s="88"/>
      <c r="AB378" s="88"/>
      <c r="AC378" s="88"/>
      <c r="AD378" s="88"/>
      <c r="AE378" s="88"/>
      <c r="AF378" s="88"/>
      <c r="AG378" s="88"/>
      <c r="AH378" s="88"/>
      <c r="AI378" s="88"/>
      <c r="AJ378" s="88"/>
    </row>
    <row r="379" spans="1:36" ht="12.75" x14ac:dyDescent="0.2">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c r="AA379" s="88"/>
      <c r="AB379" s="88"/>
      <c r="AC379" s="88"/>
      <c r="AD379" s="88"/>
      <c r="AE379" s="88"/>
      <c r="AF379" s="88"/>
      <c r="AG379" s="88"/>
      <c r="AH379" s="88"/>
      <c r="AI379" s="88"/>
      <c r="AJ379" s="88"/>
    </row>
    <row r="380" spans="1:36" ht="12.75" x14ac:dyDescent="0.2">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c r="AA380" s="88"/>
      <c r="AB380" s="88"/>
      <c r="AC380" s="88"/>
      <c r="AD380" s="88"/>
      <c r="AE380" s="88"/>
      <c r="AF380" s="88"/>
      <c r="AG380" s="88"/>
      <c r="AH380" s="88"/>
      <c r="AI380" s="88"/>
      <c r="AJ380" s="88"/>
    </row>
    <row r="381" spans="1:36" ht="12.75" x14ac:dyDescent="0.2">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c r="AA381" s="88"/>
      <c r="AB381" s="88"/>
      <c r="AC381" s="88"/>
      <c r="AD381" s="88"/>
      <c r="AE381" s="88"/>
      <c r="AF381" s="88"/>
      <c r="AG381" s="88"/>
      <c r="AH381" s="88"/>
      <c r="AI381" s="88"/>
      <c r="AJ381" s="88"/>
    </row>
    <row r="382" spans="1:36" ht="12.75" x14ac:dyDescent="0.2">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c r="AA382" s="88"/>
      <c r="AB382" s="88"/>
      <c r="AC382" s="88"/>
      <c r="AD382" s="88"/>
      <c r="AE382" s="88"/>
      <c r="AF382" s="88"/>
      <c r="AG382" s="88"/>
      <c r="AH382" s="88"/>
      <c r="AI382" s="88"/>
      <c r="AJ382" s="88"/>
    </row>
    <row r="383" spans="1:36" ht="12.75" x14ac:dyDescent="0.2">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c r="AA383" s="88"/>
      <c r="AB383" s="88"/>
      <c r="AC383" s="88"/>
      <c r="AD383" s="88"/>
      <c r="AE383" s="88"/>
      <c r="AF383" s="88"/>
      <c r="AG383" s="88"/>
      <c r="AH383" s="88"/>
      <c r="AI383" s="88"/>
      <c r="AJ383" s="88"/>
    </row>
    <row r="384" spans="1:36" ht="12.75" x14ac:dyDescent="0.2">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c r="AA384" s="88"/>
      <c r="AB384" s="88"/>
      <c r="AC384" s="88"/>
      <c r="AD384" s="88"/>
      <c r="AE384" s="88"/>
      <c r="AF384" s="88"/>
      <c r="AG384" s="88"/>
      <c r="AH384" s="88"/>
      <c r="AI384" s="88"/>
      <c r="AJ384" s="88"/>
    </row>
    <row r="385" spans="1:36" ht="12.75" x14ac:dyDescent="0.2">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c r="AA385" s="88"/>
      <c r="AB385" s="88"/>
      <c r="AC385" s="88"/>
      <c r="AD385" s="88"/>
      <c r="AE385" s="88"/>
      <c r="AF385" s="88"/>
      <c r="AG385" s="88"/>
      <c r="AH385" s="88"/>
      <c r="AI385" s="88"/>
      <c r="AJ385" s="88"/>
    </row>
    <row r="386" spans="1:36" ht="12.75" x14ac:dyDescent="0.2">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c r="AA386" s="88"/>
      <c r="AB386" s="88"/>
      <c r="AC386" s="88"/>
      <c r="AD386" s="88"/>
      <c r="AE386" s="88"/>
      <c r="AF386" s="88"/>
      <c r="AG386" s="88"/>
      <c r="AH386" s="88"/>
      <c r="AI386" s="88"/>
      <c r="AJ386" s="88"/>
    </row>
    <row r="387" spans="1:36" ht="12.75" x14ac:dyDescent="0.2">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c r="AA387" s="88"/>
      <c r="AB387" s="88"/>
      <c r="AC387" s="88"/>
      <c r="AD387" s="88"/>
      <c r="AE387" s="88"/>
      <c r="AF387" s="88"/>
      <c r="AG387" s="88"/>
      <c r="AH387" s="88"/>
      <c r="AI387" s="88"/>
      <c r="AJ387" s="88"/>
    </row>
    <row r="388" spans="1:36" ht="12.75" x14ac:dyDescent="0.2">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c r="AA388" s="88"/>
      <c r="AB388" s="88"/>
      <c r="AC388" s="88"/>
      <c r="AD388" s="88"/>
      <c r="AE388" s="88"/>
      <c r="AF388" s="88"/>
      <c r="AG388" s="88"/>
      <c r="AH388" s="88"/>
      <c r="AI388" s="88"/>
      <c r="AJ388" s="88"/>
    </row>
    <row r="389" spans="1:36" ht="12.75" x14ac:dyDescent="0.2">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c r="AA389" s="88"/>
      <c r="AB389" s="88"/>
      <c r="AC389" s="88"/>
      <c r="AD389" s="88"/>
      <c r="AE389" s="88"/>
      <c r="AF389" s="88"/>
      <c r="AG389" s="88"/>
      <c r="AH389" s="88"/>
      <c r="AI389" s="88"/>
      <c r="AJ389" s="88"/>
    </row>
    <row r="390" spans="1:36" ht="12.75" x14ac:dyDescent="0.2">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c r="AA390" s="88"/>
      <c r="AB390" s="88"/>
      <c r="AC390" s="88"/>
      <c r="AD390" s="88"/>
      <c r="AE390" s="88"/>
      <c r="AF390" s="88"/>
      <c r="AG390" s="88"/>
      <c r="AH390" s="88"/>
      <c r="AI390" s="88"/>
      <c r="AJ390" s="88"/>
    </row>
    <row r="391" spans="1:36" ht="12.75" x14ac:dyDescent="0.2">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c r="AA391" s="88"/>
      <c r="AB391" s="88"/>
      <c r="AC391" s="88"/>
      <c r="AD391" s="88"/>
      <c r="AE391" s="88"/>
      <c r="AF391" s="88"/>
      <c r="AG391" s="88"/>
      <c r="AH391" s="88"/>
      <c r="AI391" s="88"/>
      <c r="AJ391" s="88"/>
    </row>
    <row r="392" spans="1:36" ht="12.75" x14ac:dyDescent="0.2">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c r="AA392" s="88"/>
      <c r="AB392" s="88"/>
      <c r="AC392" s="88"/>
      <c r="AD392" s="88"/>
      <c r="AE392" s="88"/>
      <c r="AF392" s="88"/>
      <c r="AG392" s="88"/>
      <c r="AH392" s="88"/>
      <c r="AI392" s="88"/>
      <c r="AJ392" s="88"/>
    </row>
    <row r="393" spans="1:36" ht="12.75" x14ac:dyDescent="0.2">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c r="AA393" s="88"/>
      <c r="AB393" s="88"/>
      <c r="AC393" s="88"/>
      <c r="AD393" s="88"/>
      <c r="AE393" s="88"/>
      <c r="AF393" s="88"/>
      <c r="AG393" s="88"/>
      <c r="AH393" s="88"/>
      <c r="AI393" s="88"/>
      <c r="AJ393" s="88"/>
    </row>
    <row r="394" spans="1:36" ht="12.75" x14ac:dyDescent="0.2">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c r="AA394" s="88"/>
      <c r="AB394" s="88"/>
      <c r="AC394" s="88"/>
      <c r="AD394" s="88"/>
      <c r="AE394" s="88"/>
      <c r="AF394" s="88"/>
      <c r="AG394" s="88"/>
      <c r="AH394" s="88"/>
      <c r="AI394" s="88"/>
      <c r="AJ394" s="88"/>
    </row>
    <row r="395" spans="1:36" ht="12.75" x14ac:dyDescent="0.2">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c r="AA395" s="88"/>
      <c r="AB395" s="88"/>
      <c r="AC395" s="88"/>
      <c r="AD395" s="88"/>
      <c r="AE395" s="88"/>
      <c r="AF395" s="88"/>
      <c r="AG395" s="88"/>
      <c r="AH395" s="88"/>
      <c r="AI395" s="88"/>
      <c r="AJ395" s="88"/>
    </row>
    <row r="396" spans="1:36" ht="12.75" x14ac:dyDescent="0.2">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c r="AA396" s="88"/>
      <c r="AB396" s="88"/>
      <c r="AC396" s="88"/>
      <c r="AD396" s="88"/>
      <c r="AE396" s="88"/>
      <c r="AF396" s="88"/>
      <c r="AG396" s="88"/>
      <c r="AH396" s="88"/>
      <c r="AI396" s="88"/>
      <c r="AJ396" s="88"/>
    </row>
    <row r="397" spans="1:36" ht="12.75" x14ac:dyDescent="0.2">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c r="AA397" s="88"/>
      <c r="AB397" s="88"/>
      <c r="AC397" s="88"/>
      <c r="AD397" s="88"/>
      <c r="AE397" s="88"/>
      <c r="AF397" s="88"/>
      <c r="AG397" s="88"/>
      <c r="AH397" s="88"/>
      <c r="AI397" s="88"/>
      <c r="AJ397" s="88"/>
    </row>
    <row r="398" spans="1:36" ht="12.75" x14ac:dyDescent="0.2">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c r="AA398" s="88"/>
      <c r="AB398" s="88"/>
      <c r="AC398" s="88"/>
      <c r="AD398" s="88"/>
      <c r="AE398" s="88"/>
      <c r="AF398" s="88"/>
      <c r="AG398" s="88"/>
      <c r="AH398" s="88"/>
      <c r="AI398" s="88"/>
      <c r="AJ398" s="88"/>
    </row>
    <row r="399" spans="1:36" ht="12.75" x14ac:dyDescent="0.2">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c r="AA399" s="88"/>
      <c r="AB399" s="88"/>
      <c r="AC399" s="88"/>
      <c r="AD399" s="88"/>
      <c r="AE399" s="88"/>
      <c r="AF399" s="88"/>
      <c r="AG399" s="88"/>
      <c r="AH399" s="88"/>
      <c r="AI399" s="88"/>
      <c r="AJ399" s="88"/>
    </row>
    <row r="400" spans="1:36" ht="12.75" x14ac:dyDescent="0.2">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c r="AA400" s="88"/>
      <c r="AB400" s="88"/>
      <c r="AC400" s="88"/>
      <c r="AD400" s="88"/>
      <c r="AE400" s="88"/>
      <c r="AF400" s="88"/>
      <c r="AG400" s="88"/>
      <c r="AH400" s="88"/>
      <c r="AI400" s="88"/>
      <c r="AJ400" s="88"/>
    </row>
    <row r="401" spans="1:36" ht="12.75" x14ac:dyDescent="0.2">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c r="AA401" s="88"/>
      <c r="AB401" s="88"/>
      <c r="AC401" s="88"/>
      <c r="AD401" s="88"/>
      <c r="AE401" s="88"/>
      <c r="AF401" s="88"/>
      <c r="AG401" s="88"/>
      <c r="AH401" s="88"/>
      <c r="AI401" s="88"/>
      <c r="AJ401" s="88"/>
    </row>
    <row r="402" spans="1:36" ht="12.75" x14ac:dyDescent="0.2">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c r="AA402" s="88"/>
      <c r="AB402" s="88"/>
      <c r="AC402" s="88"/>
      <c r="AD402" s="88"/>
      <c r="AE402" s="88"/>
      <c r="AF402" s="88"/>
      <c r="AG402" s="88"/>
      <c r="AH402" s="88"/>
      <c r="AI402" s="88"/>
      <c r="AJ402" s="88"/>
    </row>
    <row r="403" spans="1:36" ht="12.75" x14ac:dyDescent="0.2">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c r="AA403" s="88"/>
      <c r="AB403" s="88"/>
      <c r="AC403" s="88"/>
      <c r="AD403" s="88"/>
      <c r="AE403" s="88"/>
      <c r="AF403" s="88"/>
      <c r="AG403" s="88"/>
      <c r="AH403" s="88"/>
      <c r="AI403" s="88"/>
      <c r="AJ403" s="88"/>
    </row>
    <row r="404" spans="1:36" ht="12.75" x14ac:dyDescent="0.2">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c r="AA404" s="88"/>
      <c r="AB404" s="88"/>
      <c r="AC404" s="88"/>
      <c r="AD404" s="88"/>
      <c r="AE404" s="88"/>
      <c r="AF404" s="88"/>
      <c r="AG404" s="88"/>
      <c r="AH404" s="88"/>
      <c r="AI404" s="88"/>
      <c r="AJ404" s="88"/>
    </row>
    <row r="405" spans="1:36" ht="12.75" x14ac:dyDescent="0.2">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c r="AA405" s="88"/>
      <c r="AB405" s="88"/>
      <c r="AC405" s="88"/>
      <c r="AD405" s="88"/>
      <c r="AE405" s="88"/>
      <c r="AF405" s="88"/>
      <c r="AG405" s="88"/>
      <c r="AH405" s="88"/>
      <c r="AI405" s="88"/>
      <c r="AJ405" s="88"/>
    </row>
    <row r="406" spans="1:36" ht="12.75" x14ac:dyDescent="0.2">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c r="AA406" s="88"/>
      <c r="AB406" s="88"/>
      <c r="AC406" s="88"/>
      <c r="AD406" s="88"/>
      <c r="AE406" s="88"/>
      <c r="AF406" s="88"/>
      <c r="AG406" s="88"/>
      <c r="AH406" s="88"/>
      <c r="AI406" s="88"/>
      <c r="AJ406" s="88"/>
    </row>
    <row r="407" spans="1:36" ht="12.75" x14ac:dyDescent="0.2">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c r="AA407" s="88"/>
      <c r="AB407" s="88"/>
      <c r="AC407" s="88"/>
      <c r="AD407" s="88"/>
      <c r="AE407" s="88"/>
      <c r="AF407" s="88"/>
      <c r="AG407" s="88"/>
      <c r="AH407" s="88"/>
      <c r="AI407" s="88"/>
      <c r="AJ407" s="88"/>
    </row>
    <row r="408" spans="1:36" ht="12.75" x14ac:dyDescent="0.2">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c r="AA408" s="88"/>
      <c r="AB408" s="88"/>
      <c r="AC408" s="88"/>
      <c r="AD408" s="88"/>
      <c r="AE408" s="88"/>
      <c r="AF408" s="88"/>
      <c r="AG408" s="88"/>
      <c r="AH408" s="88"/>
      <c r="AI408" s="88"/>
      <c r="AJ408" s="88"/>
    </row>
    <row r="409" spans="1:36" ht="12.75" x14ac:dyDescent="0.2">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c r="AA409" s="88"/>
      <c r="AB409" s="88"/>
      <c r="AC409" s="88"/>
      <c r="AD409" s="88"/>
      <c r="AE409" s="88"/>
      <c r="AF409" s="88"/>
      <c r="AG409" s="88"/>
      <c r="AH409" s="88"/>
      <c r="AI409" s="88"/>
      <c r="AJ409" s="88"/>
    </row>
    <row r="410" spans="1:36" ht="12.75" x14ac:dyDescent="0.2">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c r="AA410" s="88"/>
      <c r="AB410" s="88"/>
      <c r="AC410" s="88"/>
      <c r="AD410" s="88"/>
      <c r="AE410" s="88"/>
      <c r="AF410" s="88"/>
      <c r="AG410" s="88"/>
      <c r="AH410" s="88"/>
      <c r="AI410" s="88"/>
      <c r="AJ410" s="88"/>
    </row>
    <row r="411" spans="1:36" ht="12.75" x14ac:dyDescent="0.2">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c r="AA411" s="88"/>
      <c r="AB411" s="88"/>
      <c r="AC411" s="88"/>
      <c r="AD411" s="88"/>
      <c r="AE411" s="88"/>
      <c r="AF411" s="88"/>
      <c r="AG411" s="88"/>
      <c r="AH411" s="88"/>
      <c r="AI411" s="88"/>
      <c r="AJ411" s="88"/>
    </row>
    <row r="412" spans="1:36" ht="12.75" x14ac:dyDescent="0.2">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c r="AA412" s="88"/>
      <c r="AB412" s="88"/>
      <c r="AC412" s="88"/>
      <c r="AD412" s="88"/>
      <c r="AE412" s="88"/>
      <c r="AF412" s="88"/>
      <c r="AG412" s="88"/>
      <c r="AH412" s="88"/>
      <c r="AI412" s="88"/>
      <c r="AJ412" s="88"/>
    </row>
    <row r="413" spans="1:36" ht="12.75" x14ac:dyDescent="0.2">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c r="AA413" s="88"/>
      <c r="AB413" s="88"/>
      <c r="AC413" s="88"/>
      <c r="AD413" s="88"/>
      <c r="AE413" s="88"/>
      <c r="AF413" s="88"/>
      <c r="AG413" s="88"/>
      <c r="AH413" s="88"/>
      <c r="AI413" s="88"/>
      <c r="AJ413" s="88"/>
    </row>
    <row r="414" spans="1:36" ht="12.75" x14ac:dyDescent="0.2">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c r="AA414" s="88"/>
      <c r="AB414" s="88"/>
      <c r="AC414" s="88"/>
      <c r="AD414" s="88"/>
      <c r="AE414" s="88"/>
      <c r="AF414" s="88"/>
      <c r="AG414" s="88"/>
      <c r="AH414" s="88"/>
      <c r="AI414" s="88"/>
      <c r="AJ414" s="88"/>
    </row>
    <row r="415" spans="1:36" ht="12.75" x14ac:dyDescent="0.2">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c r="AA415" s="88"/>
      <c r="AB415" s="88"/>
      <c r="AC415" s="88"/>
      <c r="AD415" s="88"/>
      <c r="AE415" s="88"/>
      <c r="AF415" s="88"/>
      <c r="AG415" s="88"/>
      <c r="AH415" s="88"/>
      <c r="AI415" s="88"/>
      <c r="AJ415" s="88"/>
    </row>
    <row r="416" spans="1:36" ht="12.75" x14ac:dyDescent="0.2">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c r="AA416" s="88"/>
      <c r="AB416" s="88"/>
      <c r="AC416" s="88"/>
      <c r="AD416" s="88"/>
      <c r="AE416" s="88"/>
      <c r="AF416" s="88"/>
      <c r="AG416" s="88"/>
      <c r="AH416" s="88"/>
      <c r="AI416" s="88"/>
      <c r="AJ416" s="88"/>
    </row>
    <row r="417" spans="1:36" ht="12.75" x14ac:dyDescent="0.2">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c r="AA417" s="88"/>
      <c r="AB417" s="88"/>
      <c r="AC417" s="88"/>
      <c r="AD417" s="88"/>
      <c r="AE417" s="88"/>
      <c r="AF417" s="88"/>
      <c r="AG417" s="88"/>
      <c r="AH417" s="88"/>
      <c r="AI417" s="88"/>
      <c r="AJ417" s="88"/>
    </row>
    <row r="418" spans="1:36" ht="12.75" x14ac:dyDescent="0.2">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c r="AA418" s="88"/>
      <c r="AB418" s="88"/>
      <c r="AC418" s="88"/>
      <c r="AD418" s="88"/>
      <c r="AE418" s="88"/>
      <c r="AF418" s="88"/>
      <c r="AG418" s="88"/>
      <c r="AH418" s="88"/>
      <c r="AI418" s="88"/>
      <c r="AJ418" s="88"/>
    </row>
    <row r="419" spans="1:36" ht="12.75" x14ac:dyDescent="0.2">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c r="AA419" s="88"/>
      <c r="AB419" s="88"/>
      <c r="AC419" s="88"/>
      <c r="AD419" s="88"/>
      <c r="AE419" s="88"/>
      <c r="AF419" s="88"/>
      <c r="AG419" s="88"/>
      <c r="AH419" s="88"/>
      <c r="AI419" s="88"/>
      <c r="AJ419" s="88"/>
    </row>
    <row r="420" spans="1:36" ht="12.75" x14ac:dyDescent="0.2">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c r="AA420" s="88"/>
      <c r="AB420" s="88"/>
      <c r="AC420" s="88"/>
      <c r="AD420" s="88"/>
      <c r="AE420" s="88"/>
      <c r="AF420" s="88"/>
      <c r="AG420" s="88"/>
      <c r="AH420" s="88"/>
      <c r="AI420" s="88"/>
      <c r="AJ420" s="88"/>
    </row>
    <row r="421" spans="1:36" ht="12.75" x14ac:dyDescent="0.2">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c r="AA421" s="88"/>
      <c r="AB421" s="88"/>
      <c r="AC421" s="88"/>
      <c r="AD421" s="88"/>
      <c r="AE421" s="88"/>
      <c r="AF421" s="88"/>
      <c r="AG421" s="88"/>
      <c r="AH421" s="88"/>
      <c r="AI421" s="88"/>
      <c r="AJ421" s="88"/>
    </row>
    <row r="422" spans="1:36" ht="12.75" x14ac:dyDescent="0.2">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c r="AA422" s="88"/>
      <c r="AB422" s="88"/>
      <c r="AC422" s="88"/>
      <c r="AD422" s="88"/>
      <c r="AE422" s="88"/>
      <c r="AF422" s="88"/>
      <c r="AG422" s="88"/>
      <c r="AH422" s="88"/>
      <c r="AI422" s="88"/>
      <c r="AJ422" s="88"/>
    </row>
    <row r="423" spans="1:36" ht="12.75" x14ac:dyDescent="0.2">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c r="AA423" s="88"/>
      <c r="AB423" s="88"/>
      <c r="AC423" s="88"/>
      <c r="AD423" s="88"/>
      <c r="AE423" s="88"/>
      <c r="AF423" s="88"/>
      <c r="AG423" s="88"/>
      <c r="AH423" s="88"/>
      <c r="AI423" s="88"/>
      <c r="AJ423" s="88"/>
    </row>
    <row r="424" spans="1:36" ht="12.75" x14ac:dyDescent="0.2">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c r="AA424" s="88"/>
      <c r="AB424" s="88"/>
      <c r="AC424" s="88"/>
      <c r="AD424" s="88"/>
      <c r="AE424" s="88"/>
      <c r="AF424" s="88"/>
      <c r="AG424" s="88"/>
      <c r="AH424" s="88"/>
      <c r="AI424" s="88"/>
      <c r="AJ424" s="88"/>
    </row>
    <row r="425" spans="1:36" ht="12.75" x14ac:dyDescent="0.2">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c r="AA425" s="88"/>
      <c r="AB425" s="88"/>
      <c r="AC425" s="88"/>
      <c r="AD425" s="88"/>
      <c r="AE425" s="88"/>
      <c r="AF425" s="88"/>
      <c r="AG425" s="88"/>
      <c r="AH425" s="88"/>
      <c r="AI425" s="88"/>
      <c r="AJ425" s="88"/>
    </row>
    <row r="426" spans="1:36" ht="12.75" x14ac:dyDescent="0.2">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c r="AA426" s="88"/>
      <c r="AB426" s="88"/>
      <c r="AC426" s="88"/>
      <c r="AD426" s="88"/>
      <c r="AE426" s="88"/>
      <c r="AF426" s="88"/>
      <c r="AG426" s="88"/>
      <c r="AH426" s="88"/>
      <c r="AI426" s="88"/>
      <c r="AJ426" s="88"/>
    </row>
    <row r="427" spans="1:36" ht="12.75" x14ac:dyDescent="0.2">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c r="AA427" s="88"/>
      <c r="AB427" s="88"/>
      <c r="AC427" s="88"/>
      <c r="AD427" s="88"/>
      <c r="AE427" s="88"/>
      <c r="AF427" s="88"/>
      <c r="AG427" s="88"/>
      <c r="AH427" s="88"/>
      <c r="AI427" s="88"/>
      <c r="AJ427" s="88"/>
    </row>
    <row r="428" spans="1:36" ht="12.75" x14ac:dyDescent="0.2">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c r="AA428" s="88"/>
      <c r="AB428" s="88"/>
      <c r="AC428" s="88"/>
      <c r="AD428" s="88"/>
      <c r="AE428" s="88"/>
      <c r="AF428" s="88"/>
      <c r="AG428" s="88"/>
      <c r="AH428" s="88"/>
      <c r="AI428" s="88"/>
      <c r="AJ428" s="88"/>
    </row>
    <row r="429" spans="1:36" ht="12.75" x14ac:dyDescent="0.2">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c r="AA429" s="88"/>
      <c r="AB429" s="88"/>
      <c r="AC429" s="88"/>
      <c r="AD429" s="88"/>
      <c r="AE429" s="88"/>
      <c r="AF429" s="88"/>
      <c r="AG429" s="88"/>
      <c r="AH429" s="88"/>
      <c r="AI429" s="88"/>
      <c r="AJ429" s="88"/>
    </row>
    <row r="430" spans="1:36" ht="12.75" x14ac:dyDescent="0.2">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c r="AA430" s="88"/>
      <c r="AB430" s="88"/>
      <c r="AC430" s="88"/>
      <c r="AD430" s="88"/>
      <c r="AE430" s="88"/>
      <c r="AF430" s="88"/>
      <c r="AG430" s="88"/>
      <c r="AH430" s="88"/>
      <c r="AI430" s="88"/>
      <c r="AJ430" s="88"/>
    </row>
    <row r="431" spans="1:36" ht="12.75" x14ac:dyDescent="0.2">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c r="AA431" s="88"/>
      <c r="AB431" s="88"/>
      <c r="AC431" s="88"/>
      <c r="AD431" s="88"/>
      <c r="AE431" s="88"/>
      <c r="AF431" s="88"/>
      <c r="AG431" s="88"/>
      <c r="AH431" s="88"/>
      <c r="AI431" s="88"/>
      <c r="AJ431" s="88"/>
    </row>
    <row r="432" spans="1:36" ht="12.75" x14ac:dyDescent="0.2">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c r="AA432" s="88"/>
      <c r="AB432" s="88"/>
      <c r="AC432" s="88"/>
      <c r="AD432" s="88"/>
      <c r="AE432" s="88"/>
      <c r="AF432" s="88"/>
      <c r="AG432" s="88"/>
      <c r="AH432" s="88"/>
      <c r="AI432" s="88"/>
      <c r="AJ432" s="88"/>
    </row>
    <row r="433" spans="1:36" ht="12.75" x14ac:dyDescent="0.2">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c r="AA433" s="88"/>
      <c r="AB433" s="88"/>
      <c r="AC433" s="88"/>
      <c r="AD433" s="88"/>
      <c r="AE433" s="88"/>
      <c r="AF433" s="88"/>
      <c r="AG433" s="88"/>
      <c r="AH433" s="88"/>
      <c r="AI433" s="88"/>
      <c r="AJ433" s="88"/>
    </row>
    <row r="434" spans="1:36" ht="12.75" x14ac:dyDescent="0.2">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c r="AA434" s="88"/>
      <c r="AB434" s="88"/>
      <c r="AC434" s="88"/>
      <c r="AD434" s="88"/>
      <c r="AE434" s="88"/>
      <c r="AF434" s="88"/>
      <c r="AG434" s="88"/>
      <c r="AH434" s="88"/>
      <c r="AI434" s="88"/>
      <c r="AJ434" s="88"/>
    </row>
    <row r="435" spans="1:36" ht="12.75" x14ac:dyDescent="0.2">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c r="AA435" s="88"/>
      <c r="AB435" s="88"/>
      <c r="AC435" s="88"/>
      <c r="AD435" s="88"/>
      <c r="AE435" s="88"/>
      <c r="AF435" s="88"/>
      <c r="AG435" s="88"/>
      <c r="AH435" s="88"/>
      <c r="AI435" s="88"/>
      <c r="AJ435" s="88"/>
    </row>
    <row r="436" spans="1:36" ht="12.75" x14ac:dyDescent="0.2">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c r="AA436" s="88"/>
      <c r="AB436" s="88"/>
      <c r="AC436" s="88"/>
      <c r="AD436" s="88"/>
      <c r="AE436" s="88"/>
      <c r="AF436" s="88"/>
      <c r="AG436" s="88"/>
      <c r="AH436" s="88"/>
      <c r="AI436" s="88"/>
      <c r="AJ436" s="88"/>
    </row>
    <row r="437" spans="1:36" ht="12.75" x14ac:dyDescent="0.2">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c r="AA437" s="88"/>
      <c r="AB437" s="88"/>
      <c r="AC437" s="88"/>
      <c r="AD437" s="88"/>
      <c r="AE437" s="88"/>
      <c r="AF437" s="88"/>
      <c r="AG437" s="88"/>
      <c r="AH437" s="88"/>
      <c r="AI437" s="88"/>
      <c r="AJ437" s="88"/>
    </row>
    <row r="438" spans="1:36" ht="12.75" x14ac:dyDescent="0.2">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c r="AA438" s="88"/>
      <c r="AB438" s="88"/>
      <c r="AC438" s="88"/>
      <c r="AD438" s="88"/>
      <c r="AE438" s="88"/>
      <c r="AF438" s="88"/>
      <c r="AG438" s="88"/>
      <c r="AH438" s="88"/>
      <c r="AI438" s="88"/>
      <c r="AJ438" s="88"/>
    </row>
    <row r="439" spans="1:36" ht="12.75" x14ac:dyDescent="0.2">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c r="AA439" s="88"/>
      <c r="AB439" s="88"/>
      <c r="AC439" s="88"/>
      <c r="AD439" s="88"/>
      <c r="AE439" s="88"/>
      <c r="AF439" s="88"/>
      <c r="AG439" s="88"/>
      <c r="AH439" s="88"/>
      <c r="AI439" s="88"/>
      <c r="AJ439" s="88"/>
    </row>
    <row r="440" spans="1:36" ht="12.75" x14ac:dyDescent="0.2">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c r="AA440" s="88"/>
      <c r="AB440" s="88"/>
      <c r="AC440" s="88"/>
      <c r="AD440" s="88"/>
      <c r="AE440" s="88"/>
      <c r="AF440" s="88"/>
      <c r="AG440" s="88"/>
      <c r="AH440" s="88"/>
      <c r="AI440" s="88"/>
      <c r="AJ440" s="88"/>
    </row>
    <row r="441" spans="1:36" ht="12.75" x14ac:dyDescent="0.2">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c r="AA441" s="88"/>
      <c r="AB441" s="88"/>
      <c r="AC441" s="88"/>
      <c r="AD441" s="88"/>
      <c r="AE441" s="88"/>
      <c r="AF441" s="88"/>
      <c r="AG441" s="88"/>
      <c r="AH441" s="88"/>
      <c r="AI441" s="88"/>
      <c r="AJ441" s="88"/>
    </row>
    <row r="442" spans="1:36" ht="12.75" x14ac:dyDescent="0.2">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c r="AA442" s="88"/>
      <c r="AB442" s="88"/>
      <c r="AC442" s="88"/>
      <c r="AD442" s="88"/>
      <c r="AE442" s="88"/>
      <c r="AF442" s="88"/>
      <c r="AG442" s="88"/>
      <c r="AH442" s="88"/>
      <c r="AI442" s="88"/>
      <c r="AJ442" s="88"/>
    </row>
    <row r="443" spans="1:36" ht="12.75" x14ac:dyDescent="0.2">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c r="AA443" s="88"/>
      <c r="AB443" s="88"/>
      <c r="AC443" s="88"/>
      <c r="AD443" s="88"/>
      <c r="AE443" s="88"/>
      <c r="AF443" s="88"/>
      <c r="AG443" s="88"/>
      <c r="AH443" s="88"/>
      <c r="AI443" s="88"/>
      <c r="AJ443" s="88"/>
    </row>
    <row r="444" spans="1:36" ht="12.75" x14ac:dyDescent="0.2">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c r="AA444" s="88"/>
      <c r="AB444" s="88"/>
      <c r="AC444" s="88"/>
      <c r="AD444" s="88"/>
      <c r="AE444" s="88"/>
      <c r="AF444" s="88"/>
      <c r="AG444" s="88"/>
      <c r="AH444" s="88"/>
      <c r="AI444" s="88"/>
      <c r="AJ444" s="88"/>
    </row>
    <row r="445" spans="1:36" ht="12.75" x14ac:dyDescent="0.2">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c r="AA445" s="88"/>
      <c r="AB445" s="88"/>
      <c r="AC445" s="88"/>
      <c r="AD445" s="88"/>
      <c r="AE445" s="88"/>
      <c r="AF445" s="88"/>
      <c r="AG445" s="88"/>
      <c r="AH445" s="88"/>
      <c r="AI445" s="88"/>
      <c r="AJ445" s="88"/>
    </row>
    <row r="446" spans="1:36" ht="12.75" x14ac:dyDescent="0.2">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c r="AA446" s="88"/>
      <c r="AB446" s="88"/>
      <c r="AC446" s="88"/>
      <c r="AD446" s="88"/>
      <c r="AE446" s="88"/>
      <c r="AF446" s="88"/>
      <c r="AG446" s="88"/>
      <c r="AH446" s="88"/>
      <c r="AI446" s="88"/>
      <c r="AJ446" s="88"/>
    </row>
    <row r="447" spans="1:36" ht="12.75" x14ac:dyDescent="0.2">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c r="AA447" s="88"/>
      <c r="AB447" s="88"/>
      <c r="AC447" s="88"/>
      <c r="AD447" s="88"/>
      <c r="AE447" s="88"/>
      <c r="AF447" s="88"/>
      <c r="AG447" s="88"/>
      <c r="AH447" s="88"/>
      <c r="AI447" s="88"/>
      <c r="AJ447" s="88"/>
    </row>
    <row r="448" spans="1:36" ht="12.75" x14ac:dyDescent="0.2">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c r="AA448" s="88"/>
      <c r="AB448" s="88"/>
      <c r="AC448" s="88"/>
      <c r="AD448" s="88"/>
      <c r="AE448" s="88"/>
      <c r="AF448" s="88"/>
      <c r="AG448" s="88"/>
      <c r="AH448" s="88"/>
      <c r="AI448" s="88"/>
      <c r="AJ448" s="88"/>
    </row>
    <row r="449" spans="1:36" ht="12.75" x14ac:dyDescent="0.2">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c r="AA449" s="88"/>
      <c r="AB449" s="88"/>
      <c r="AC449" s="88"/>
      <c r="AD449" s="88"/>
      <c r="AE449" s="88"/>
      <c r="AF449" s="88"/>
      <c r="AG449" s="88"/>
      <c r="AH449" s="88"/>
      <c r="AI449" s="88"/>
      <c r="AJ449" s="88"/>
    </row>
    <row r="450" spans="1:36" ht="12.75" x14ac:dyDescent="0.2">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c r="AA450" s="88"/>
      <c r="AB450" s="88"/>
      <c r="AC450" s="88"/>
      <c r="AD450" s="88"/>
      <c r="AE450" s="88"/>
      <c r="AF450" s="88"/>
      <c r="AG450" s="88"/>
      <c r="AH450" s="88"/>
      <c r="AI450" s="88"/>
      <c r="AJ450" s="88"/>
    </row>
    <row r="451" spans="1:36" ht="12.75" x14ac:dyDescent="0.2">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c r="AA451" s="88"/>
      <c r="AB451" s="88"/>
      <c r="AC451" s="88"/>
      <c r="AD451" s="88"/>
      <c r="AE451" s="88"/>
      <c r="AF451" s="88"/>
      <c r="AG451" s="88"/>
      <c r="AH451" s="88"/>
      <c r="AI451" s="88"/>
      <c r="AJ451" s="88"/>
    </row>
    <row r="452" spans="1:36" ht="12.75" x14ac:dyDescent="0.2">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c r="AA452" s="88"/>
      <c r="AB452" s="88"/>
      <c r="AC452" s="88"/>
      <c r="AD452" s="88"/>
      <c r="AE452" s="88"/>
      <c r="AF452" s="88"/>
      <c r="AG452" s="88"/>
      <c r="AH452" s="88"/>
      <c r="AI452" s="88"/>
      <c r="AJ452" s="88"/>
    </row>
    <row r="453" spans="1:36" ht="12.75" x14ac:dyDescent="0.2">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c r="AA453" s="88"/>
      <c r="AB453" s="88"/>
      <c r="AC453" s="88"/>
      <c r="AD453" s="88"/>
      <c r="AE453" s="88"/>
      <c r="AF453" s="88"/>
      <c r="AG453" s="88"/>
      <c r="AH453" s="88"/>
      <c r="AI453" s="88"/>
      <c r="AJ453" s="88"/>
    </row>
    <row r="454" spans="1:36" ht="12.75" x14ac:dyDescent="0.2">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c r="AA454" s="88"/>
      <c r="AB454" s="88"/>
      <c r="AC454" s="88"/>
      <c r="AD454" s="88"/>
      <c r="AE454" s="88"/>
      <c r="AF454" s="88"/>
      <c r="AG454" s="88"/>
      <c r="AH454" s="88"/>
      <c r="AI454" s="88"/>
      <c r="AJ454" s="88"/>
    </row>
    <row r="455" spans="1:36" ht="12.75" x14ac:dyDescent="0.2">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c r="AA455" s="88"/>
      <c r="AB455" s="88"/>
      <c r="AC455" s="88"/>
      <c r="AD455" s="88"/>
      <c r="AE455" s="88"/>
      <c r="AF455" s="88"/>
      <c r="AG455" s="88"/>
      <c r="AH455" s="88"/>
      <c r="AI455" s="88"/>
      <c r="AJ455" s="88"/>
    </row>
    <row r="456" spans="1:36" ht="12.75" x14ac:dyDescent="0.2">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c r="AA456" s="88"/>
      <c r="AB456" s="88"/>
      <c r="AC456" s="88"/>
      <c r="AD456" s="88"/>
      <c r="AE456" s="88"/>
      <c r="AF456" s="88"/>
      <c r="AG456" s="88"/>
      <c r="AH456" s="88"/>
      <c r="AI456" s="88"/>
      <c r="AJ456" s="88"/>
    </row>
    <row r="457" spans="1:36" ht="12.75" x14ac:dyDescent="0.2">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c r="AA457" s="88"/>
      <c r="AB457" s="88"/>
      <c r="AC457" s="88"/>
      <c r="AD457" s="88"/>
      <c r="AE457" s="88"/>
      <c r="AF457" s="88"/>
      <c r="AG457" s="88"/>
      <c r="AH457" s="88"/>
      <c r="AI457" s="88"/>
      <c r="AJ457" s="88"/>
    </row>
    <row r="458" spans="1:36" ht="12.75" x14ac:dyDescent="0.2">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c r="AA458" s="88"/>
      <c r="AB458" s="88"/>
      <c r="AC458" s="88"/>
      <c r="AD458" s="88"/>
      <c r="AE458" s="88"/>
      <c r="AF458" s="88"/>
      <c r="AG458" s="88"/>
      <c r="AH458" s="88"/>
      <c r="AI458" s="88"/>
      <c r="AJ458" s="88"/>
    </row>
    <row r="459" spans="1:36" ht="12.75" x14ac:dyDescent="0.2">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c r="AA459" s="88"/>
      <c r="AB459" s="88"/>
      <c r="AC459" s="88"/>
      <c r="AD459" s="88"/>
      <c r="AE459" s="88"/>
      <c r="AF459" s="88"/>
      <c r="AG459" s="88"/>
      <c r="AH459" s="88"/>
      <c r="AI459" s="88"/>
      <c r="AJ459" s="88"/>
    </row>
    <row r="460" spans="1:36" ht="12.75" x14ac:dyDescent="0.2">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c r="AA460" s="88"/>
      <c r="AB460" s="88"/>
      <c r="AC460" s="88"/>
      <c r="AD460" s="88"/>
      <c r="AE460" s="88"/>
      <c r="AF460" s="88"/>
      <c r="AG460" s="88"/>
      <c r="AH460" s="88"/>
      <c r="AI460" s="88"/>
      <c r="AJ460" s="88"/>
    </row>
    <row r="461" spans="1:36" ht="12.75" x14ac:dyDescent="0.2">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c r="AA461" s="88"/>
      <c r="AB461" s="88"/>
      <c r="AC461" s="88"/>
      <c r="AD461" s="88"/>
      <c r="AE461" s="88"/>
      <c r="AF461" s="88"/>
      <c r="AG461" s="88"/>
      <c r="AH461" s="88"/>
      <c r="AI461" s="88"/>
      <c r="AJ461" s="88"/>
    </row>
    <row r="462" spans="1:36" ht="12.75" x14ac:dyDescent="0.2">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c r="AA462" s="88"/>
      <c r="AB462" s="88"/>
      <c r="AC462" s="88"/>
      <c r="AD462" s="88"/>
      <c r="AE462" s="88"/>
      <c r="AF462" s="88"/>
      <c r="AG462" s="88"/>
      <c r="AH462" s="88"/>
      <c r="AI462" s="88"/>
      <c r="AJ462" s="88"/>
    </row>
    <row r="463" spans="1:36" ht="12.75" x14ac:dyDescent="0.2">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c r="AA463" s="88"/>
      <c r="AB463" s="88"/>
      <c r="AC463" s="88"/>
      <c r="AD463" s="88"/>
      <c r="AE463" s="88"/>
      <c r="AF463" s="88"/>
      <c r="AG463" s="88"/>
      <c r="AH463" s="88"/>
      <c r="AI463" s="88"/>
      <c r="AJ463" s="88"/>
    </row>
    <row r="464" spans="1:36" ht="12.75" x14ac:dyDescent="0.2">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c r="AA464" s="88"/>
      <c r="AB464" s="88"/>
      <c r="AC464" s="88"/>
      <c r="AD464" s="88"/>
      <c r="AE464" s="88"/>
      <c r="AF464" s="88"/>
      <c r="AG464" s="88"/>
      <c r="AH464" s="88"/>
      <c r="AI464" s="88"/>
      <c r="AJ464" s="88"/>
    </row>
    <row r="465" spans="1:36" ht="12.75" x14ac:dyDescent="0.2">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c r="AA465" s="88"/>
      <c r="AB465" s="88"/>
      <c r="AC465" s="88"/>
      <c r="AD465" s="88"/>
      <c r="AE465" s="88"/>
      <c r="AF465" s="88"/>
      <c r="AG465" s="88"/>
      <c r="AH465" s="88"/>
      <c r="AI465" s="88"/>
      <c r="AJ465" s="88"/>
    </row>
    <row r="466" spans="1:36" ht="12.75" x14ac:dyDescent="0.2">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c r="AA466" s="88"/>
      <c r="AB466" s="88"/>
      <c r="AC466" s="88"/>
      <c r="AD466" s="88"/>
      <c r="AE466" s="88"/>
      <c r="AF466" s="88"/>
      <c r="AG466" s="88"/>
      <c r="AH466" s="88"/>
      <c r="AI466" s="88"/>
      <c r="AJ466" s="88"/>
    </row>
    <row r="467" spans="1:36" ht="12.75" x14ac:dyDescent="0.2">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c r="AA467" s="88"/>
      <c r="AB467" s="88"/>
      <c r="AC467" s="88"/>
      <c r="AD467" s="88"/>
      <c r="AE467" s="88"/>
      <c r="AF467" s="88"/>
      <c r="AG467" s="88"/>
      <c r="AH467" s="88"/>
      <c r="AI467" s="88"/>
      <c r="AJ467" s="88"/>
    </row>
    <row r="468" spans="1:36" ht="12.75" x14ac:dyDescent="0.2">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c r="AA468" s="88"/>
      <c r="AB468" s="88"/>
      <c r="AC468" s="88"/>
      <c r="AD468" s="88"/>
      <c r="AE468" s="88"/>
      <c r="AF468" s="88"/>
      <c r="AG468" s="88"/>
      <c r="AH468" s="88"/>
      <c r="AI468" s="88"/>
      <c r="AJ468" s="88"/>
    </row>
    <row r="469" spans="1:36" ht="12.75" x14ac:dyDescent="0.2">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c r="AA469" s="88"/>
      <c r="AB469" s="88"/>
      <c r="AC469" s="88"/>
      <c r="AD469" s="88"/>
      <c r="AE469" s="88"/>
      <c r="AF469" s="88"/>
      <c r="AG469" s="88"/>
      <c r="AH469" s="88"/>
      <c r="AI469" s="88"/>
      <c r="AJ469" s="88"/>
    </row>
    <row r="470" spans="1:36" ht="12.75" x14ac:dyDescent="0.2">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c r="AA470" s="88"/>
      <c r="AB470" s="88"/>
      <c r="AC470" s="88"/>
      <c r="AD470" s="88"/>
      <c r="AE470" s="88"/>
      <c r="AF470" s="88"/>
      <c r="AG470" s="88"/>
      <c r="AH470" s="88"/>
      <c r="AI470" s="88"/>
      <c r="AJ470" s="88"/>
    </row>
    <row r="471" spans="1:36" ht="12.75" x14ac:dyDescent="0.2">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c r="AA471" s="88"/>
      <c r="AB471" s="88"/>
      <c r="AC471" s="88"/>
      <c r="AD471" s="88"/>
      <c r="AE471" s="88"/>
      <c r="AF471" s="88"/>
      <c r="AG471" s="88"/>
      <c r="AH471" s="88"/>
      <c r="AI471" s="88"/>
      <c r="AJ471" s="88"/>
    </row>
    <row r="472" spans="1:36" ht="12.75" x14ac:dyDescent="0.2">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c r="AA472" s="88"/>
      <c r="AB472" s="88"/>
      <c r="AC472" s="88"/>
      <c r="AD472" s="88"/>
      <c r="AE472" s="88"/>
      <c r="AF472" s="88"/>
      <c r="AG472" s="88"/>
      <c r="AH472" s="88"/>
      <c r="AI472" s="88"/>
      <c r="AJ472" s="88"/>
    </row>
    <row r="473" spans="1:36" ht="12.75" x14ac:dyDescent="0.2">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c r="AA473" s="88"/>
      <c r="AB473" s="88"/>
      <c r="AC473" s="88"/>
      <c r="AD473" s="88"/>
      <c r="AE473" s="88"/>
      <c r="AF473" s="88"/>
      <c r="AG473" s="88"/>
      <c r="AH473" s="88"/>
      <c r="AI473" s="88"/>
      <c r="AJ473" s="88"/>
    </row>
    <row r="474" spans="1:36" ht="12.75" x14ac:dyDescent="0.2">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c r="AA474" s="88"/>
      <c r="AB474" s="88"/>
      <c r="AC474" s="88"/>
      <c r="AD474" s="88"/>
      <c r="AE474" s="88"/>
      <c r="AF474" s="88"/>
      <c r="AG474" s="88"/>
      <c r="AH474" s="88"/>
      <c r="AI474" s="88"/>
      <c r="AJ474" s="88"/>
    </row>
    <row r="475" spans="1:36" ht="12.75" x14ac:dyDescent="0.2">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c r="AA475" s="88"/>
      <c r="AB475" s="88"/>
      <c r="AC475" s="88"/>
      <c r="AD475" s="88"/>
      <c r="AE475" s="88"/>
      <c r="AF475" s="88"/>
      <c r="AG475" s="88"/>
      <c r="AH475" s="88"/>
      <c r="AI475" s="88"/>
      <c r="AJ475" s="88"/>
    </row>
    <row r="476" spans="1:36" ht="12.75" x14ac:dyDescent="0.2">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c r="AA476" s="88"/>
      <c r="AB476" s="88"/>
      <c r="AC476" s="88"/>
      <c r="AD476" s="88"/>
      <c r="AE476" s="88"/>
      <c r="AF476" s="88"/>
      <c r="AG476" s="88"/>
      <c r="AH476" s="88"/>
      <c r="AI476" s="88"/>
      <c r="AJ476" s="88"/>
    </row>
    <row r="477" spans="1:36" ht="12.75" x14ac:dyDescent="0.2">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c r="AA477" s="88"/>
      <c r="AB477" s="88"/>
      <c r="AC477" s="88"/>
      <c r="AD477" s="88"/>
      <c r="AE477" s="88"/>
      <c r="AF477" s="88"/>
      <c r="AG477" s="88"/>
      <c r="AH477" s="88"/>
      <c r="AI477" s="88"/>
      <c r="AJ477" s="88"/>
    </row>
    <row r="478" spans="1:36" ht="12.75" x14ac:dyDescent="0.2">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c r="AA478" s="88"/>
      <c r="AB478" s="88"/>
      <c r="AC478" s="88"/>
      <c r="AD478" s="88"/>
      <c r="AE478" s="88"/>
      <c r="AF478" s="88"/>
      <c r="AG478" s="88"/>
      <c r="AH478" s="88"/>
      <c r="AI478" s="88"/>
      <c r="AJ478" s="88"/>
    </row>
    <row r="479" spans="1:36" ht="12.75" x14ac:dyDescent="0.2">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c r="AA479" s="88"/>
      <c r="AB479" s="88"/>
      <c r="AC479" s="88"/>
      <c r="AD479" s="88"/>
      <c r="AE479" s="88"/>
      <c r="AF479" s="88"/>
      <c r="AG479" s="88"/>
      <c r="AH479" s="88"/>
      <c r="AI479" s="88"/>
      <c r="AJ479" s="88"/>
    </row>
    <row r="480" spans="1:36" ht="12.75" x14ac:dyDescent="0.2">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c r="AA480" s="88"/>
      <c r="AB480" s="88"/>
      <c r="AC480" s="88"/>
      <c r="AD480" s="88"/>
      <c r="AE480" s="88"/>
      <c r="AF480" s="88"/>
      <c r="AG480" s="88"/>
      <c r="AH480" s="88"/>
      <c r="AI480" s="88"/>
      <c r="AJ480" s="88"/>
    </row>
    <row r="481" spans="1:36" ht="12.75" x14ac:dyDescent="0.2">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c r="AA481" s="88"/>
      <c r="AB481" s="88"/>
      <c r="AC481" s="88"/>
      <c r="AD481" s="88"/>
      <c r="AE481" s="88"/>
      <c r="AF481" s="88"/>
      <c r="AG481" s="88"/>
      <c r="AH481" s="88"/>
      <c r="AI481" s="88"/>
      <c r="AJ481" s="88"/>
    </row>
    <row r="482" spans="1:36" ht="12.75" x14ac:dyDescent="0.2">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c r="AA482" s="88"/>
      <c r="AB482" s="88"/>
      <c r="AC482" s="88"/>
      <c r="AD482" s="88"/>
      <c r="AE482" s="88"/>
      <c r="AF482" s="88"/>
      <c r="AG482" s="88"/>
      <c r="AH482" s="88"/>
      <c r="AI482" s="88"/>
      <c r="AJ482" s="88"/>
    </row>
    <row r="483" spans="1:36" ht="12.75" x14ac:dyDescent="0.2">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c r="AA483" s="88"/>
      <c r="AB483" s="88"/>
      <c r="AC483" s="88"/>
      <c r="AD483" s="88"/>
      <c r="AE483" s="88"/>
      <c r="AF483" s="88"/>
      <c r="AG483" s="88"/>
      <c r="AH483" s="88"/>
      <c r="AI483" s="88"/>
      <c r="AJ483" s="88"/>
    </row>
    <row r="484" spans="1:36" ht="12.75" x14ac:dyDescent="0.2">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c r="AA484" s="88"/>
      <c r="AB484" s="88"/>
      <c r="AC484" s="88"/>
      <c r="AD484" s="88"/>
      <c r="AE484" s="88"/>
      <c r="AF484" s="88"/>
      <c r="AG484" s="88"/>
      <c r="AH484" s="88"/>
      <c r="AI484" s="88"/>
      <c r="AJ484" s="88"/>
    </row>
    <row r="485" spans="1:36" ht="12.75" x14ac:dyDescent="0.2">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c r="AA485" s="88"/>
      <c r="AB485" s="88"/>
      <c r="AC485" s="88"/>
      <c r="AD485" s="88"/>
      <c r="AE485" s="88"/>
      <c r="AF485" s="88"/>
      <c r="AG485" s="88"/>
      <c r="AH485" s="88"/>
      <c r="AI485" s="88"/>
      <c r="AJ485" s="88"/>
    </row>
    <row r="486" spans="1:36" ht="12.75" x14ac:dyDescent="0.2">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c r="AA486" s="88"/>
      <c r="AB486" s="88"/>
      <c r="AC486" s="88"/>
      <c r="AD486" s="88"/>
      <c r="AE486" s="88"/>
      <c r="AF486" s="88"/>
      <c r="AG486" s="88"/>
      <c r="AH486" s="88"/>
      <c r="AI486" s="88"/>
      <c r="AJ486" s="88"/>
    </row>
    <row r="487" spans="1:36" ht="12.75" x14ac:dyDescent="0.2">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c r="AA487" s="88"/>
      <c r="AB487" s="88"/>
      <c r="AC487" s="88"/>
      <c r="AD487" s="88"/>
      <c r="AE487" s="88"/>
      <c r="AF487" s="88"/>
      <c r="AG487" s="88"/>
      <c r="AH487" s="88"/>
      <c r="AI487" s="88"/>
      <c r="AJ487" s="88"/>
    </row>
    <row r="488" spans="1:36" ht="12.75" x14ac:dyDescent="0.2">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c r="AA488" s="88"/>
      <c r="AB488" s="88"/>
      <c r="AC488" s="88"/>
      <c r="AD488" s="88"/>
      <c r="AE488" s="88"/>
      <c r="AF488" s="88"/>
      <c r="AG488" s="88"/>
      <c r="AH488" s="88"/>
      <c r="AI488" s="88"/>
      <c r="AJ488" s="88"/>
    </row>
    <row r="489" spans="1:36" ht="12.75" x14ac:dyDescent="0.2">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c r="AA489" s="88"/>
      <c r="AB489" s="88"/>
      <c r="AC489" s="88"/>
      <c r="AD489" s="88"/>
      <c r="AE489" s="88"/>
      <c r="AF489" s="88"/>
      <c r="AG489" s="88"/>
      <c r="AH489" s="88"/>
      <c r="AI489" s="88"/>
      <c r="AJ489" s="88"/>
    </row>
    <row r="490" spans="1:36" ht="12.75" x14ac:dyDescent="0.2">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c r="AA490" s="88"/>
      <c r="AB490" s="88"/>
      <c r="AC490" s="88"/>
      <c r="AD490" s="88"/>
      <c r="AE490" s="88"/>
      <c r="AF490" s="88"/>
      <c r="AG490" s="88"/>
      <c r="AH490" s="88"/>
      <c r="AI490" s="88"/>
      <c r="AJ490" s="88"/>
    </row>
    <row r="491" spans="1:36" ht="12.75" x14ac:dyDescent="0.2">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c r="AA491" s="88"/>
      <c r="AB491" s="88"/>
      <c r="AC491" s="88"/>
      <c r="AD491" s="88"/>
      <c r="AE491" s="88"/>
      <c r="AF491" s="88"/>
      <c r="AG491" s="88"/>
      <c r="AH491" s="88"/>
      <c r="AI491" s="88"/>
      <c r="AJ491" s="88"/>
    </row>
    <row r="492" spans="1:36" ht="12.75" x14ac:dyDescent="0.2">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c r="AA492" s="88"/>
      <c r="AB492" s="88"/>
      <c r="AC492" s="88"/>
      <c r="AD492" s="88"/>
      <c r="AE492" s="88"/>
      <c r="AF492" s="88"/>
      <c r="AG492" s="88"/>
      <c r="AH492" s="88"/>
      <c r="AI492" s="88"/>
      <c r="AJ492" s="88"/>
    </row>
    <row r="493" spans="1:36" ht="12.75" x14ac:dyDescent="0.2">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c r="AA493" s="88"/>
      <c r="AB493" s="88"/>
      <c r="AC493" s="88"/>
      <c r="AD493" s="88"/>
      <c r="AE493" s="88"/>
      <c r="AF493" s="88"/>
      <c r="AG493" s="88"/>
      <c r="AH493" s="88"/>
      <c r="AI493" s="88"/>
      <c r="AJ493" s="88"/>
    </row>
    <row r="494" spans="1:36" ht="12.75" x14ac:dyDescent="0.2">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c r="AA494" s="88"/>
      <c r="AB494" s="88"/>
      <c r="AC494" s="88"/>
      <c r="AD494" s="88"/>
      <c r="AE494" s="88"/>
      <c r="AF494" s="88"/>
      <c r="AG494" s="88"/>
      <c r="AH494" s="88"/>
      <c r="AI494" s="88"/>
      <c r="AJ494" s="88"/>
    </row>
    <row r="495" spans="1:36" ht="12.75" x14ac:dyDescent="0.2">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c r="AA495" s="88"/>
      <c r="AB495" s="88"/>
      <c r="AC495" s="88"/>
      <c r="AD495" s="88"/>
      <c r="AE495" s="88"/>
      <c r="AF495" s="88"/>
      <c r="AG495" s="88"/>
      <c r="AH495" s="88"/>
      <c r="AI495" s="88"/>
      <c r="AJ495" s="88"/>
    </row>
    <row r="496" spans="1:36" ht="12.75" x14ac:dyDescent="0.2">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c r="AA496" s="88"/>
      <c r="AB496" s="88"/>
      <c r="AC496" s="88"/>
      <c r="AD496" s="88"/>
      <c r="AE496" s="88"/>
      <c r="AF496" s="88"/>
      <c r="AG496" s="88"/>
      <c r="AH496" s="88"/>
      <c r="AI496" s="88"/>
      <c r="AJ496" s="88"/>
    </row>
    <row r="497" spans="1:36" ht="12.75" x14ac:dyDescent="0.2">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c r="AA497" s="88"/>
      <c r="AB497" s="88"/>
      <c r="AC497" s="88"/>
      <c r="AD497" s="88"/>
      <c r="AE497" s="88"/>
      <c r="AF497" s="88"/>
      <c r="AG497" s="88"/>
      <c r="AH497" s="88"/>
      <c r="AI497" s="88"/>
      <c r="AJ497" s="88"/>
    </row>
    <row r="498" spans="1:36" ht="12.75" x14ac:dyDescent="0.2">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c r="AA498" s="88"/>
      <c r="AB498" s="88"/>
      <c r="AC498" s="88"/>
      <c r="AD498" s="88"/>
      <c r="AE498" s="88"/>
      <c r="AF498" s="88"/>
      <c r="AG498" s="88"/>
      <c r="AH498" s="88"/>
      <c r="AI498" s="88"/>
      <c r="AJ498" s="88"/>
    </row>
    <row r="499" spans="1:36" ht="12.75" x14ac:dyDescent="0.2">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c r="AA499" s="88"/>
      <c r="AB499" s="88"/>
      <c r="AC499" s="88"/>
      <c r="AD499" s="88"/>
      <c r="AE499" s="88"/>
      <c r="AF499" s="88"/>
      <c r="AG499" s="88"/>
      <c r="AH499" s="88"/>
      <c r="AI499" s="88"/>
      <c r="AJ499" s="88"/>
    </row>
    <row r="500" spans="1:36" ht="12.75" x14ac:dyDescent="0.2">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c r="AA500" s="88"/>
      <c r="AB500" s="88"/>
      <c r="AC500" s="88"/>
      <c r="AD500" s="88"/>
      <c r="AE500" s="88"/>
      <c r="AF500" s="88"/>
      <c r="AG500" s="88"/>
      <c r="AH500" s="88"/>
      <c r="AI500" s="88"/>
      <c r="AJ500" s="88"/>
    </row>
    <row r="501" spans="1:36" ht="12.75" x14ac:dyDescent="0.2">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c r="AA501" s="88"/>
      <c r="AB501" s="88"/>
      <c r="AC501" s="88"/>
      <c r="AD501" s="88"/>
      <c r="AE501" s="88"/>
      <c r="AF501" s="88"/>
      <c r="AG501" s="88"/>
      <c r="AH501" s="88"/>
      <c r="AI501" s="88"/>
      <c r="AJ501" s="88"/>
    </row>
    <row r="502" spans="1:36" ht="12.75" x14ac:dyDescent="0.2">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c r="AA502" s="88"/>
      <c r="AB502" s="88"/>
      <c r="AC502" s="88"/>
      <c r="AD502" s="88"/>
      <c r="AE502" s="88"/>
      <c r="AF502" s="88"/>
      <c r="AG502" s="88"/>
      <c r="AH502" s="88"/>
      <c r="AI502" s="88"/>
      <c r="AJ502" s="88"/>
    </row>
    <row r="503" spans="1:36" ht="12.75" x14ac:dyDescent="0.2">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c r="AA503" s="88"/>
      <c r="AB503" s="88"/>
      <c r="AC503" s="88"/>
      <c r="AD503" s="88"/>
      <c r="AE503" s="88"/>
      <c r="AF503" s="88"/>
      <c r="AG503" s="88"/>
      <c r="AH503" s="88"/>
      <c r="AI503" s="88"/>
      <c r="AJ503" s="88"/>
    </row>
    <row r="504" spans="1:36" ht="12.75" x14ac:dyDescent="0.2">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c r="AA504" s="88"/>
      <c r="AB504" s="88"/>
      <c r="AC504" s="88"/>
      <c r="AD504" s="88"/>
      <c r="AE504" s="88"/>
      <c r="AF504" s="88"/>
      <c r="AG504" s="88"/>
      <c r="AH504" s="88"/>
      <c r="AI504" s="88"/>
      <c r="AJ504" s="88"/>
    </row>
    <row r="505" spans="1:36" ht="12.75" x14ac:dyDescent="0.2">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c r="AA505" s="88"/>
      <c r="AB505" s="88"/>
      <c r="AC505" s="88"/>
      <c r="AD505" s="88"/>
      <c r="AE505" s="88"/>
      <c r="AF505" s="88"/>
      <c r="AG505" s="88"/>
      <c r="AH505" s="88"/>
      <c r="AI505" s="88"/>
      <c r="AJ505" s="88"/>
    </row>
    <row r="506" spans="1:36" ht="12.75" x14ac:dyDescent="0.2">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c r="AA506" s="88"/>
      <c r="AB506" s="88"/>
      <c r="AC506" s="88"/>
      <c r="AD506" s="88"/>
      <c r="AE506" s="88"/>
      <c r="AF506" s="88"/>
      <c r="AG506" s="88"/>
      <c r="AH506" s="88"/>
      <c r="AI506" s="88"/>
      <c r="AJ506" s="88"/>
    </row>
    <row r="507" spans="1:36" ht="12.75" x14ac:dyDescent="0.2">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c r="AA507" s="88"/>
      <c r="AB507" s="88"/>
      <c r="AC507" s="88"/>
      <c r="AD507" s="88"/>
      <c r="AE507" s="88"/>
      <c r="AF507" s="88"/>
      <c r="AG507" s="88"/>
      <c r="AH507" s="88"/>
      <c r="AI507" s="88"/>
      <c r="AJ507" s="88"/>
    </row>
    <row r="508" spans="1:36" ht="12.75" x14ac:dyDescent="0.2">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c r="AA508" s="88"/>
      <c r="AB508" s="88"/>
      <c r="AC508" s="88"/>
      <c r="AD508" s="88"/>
      <c r="AE508" s="88"/>
      <c r="AF508" s="88"/>
      <c r="AG508" s="88"/>
      <c r="AH508" s="88"/>
      <c r="AI508" s="88"/>
      <c r="AJ508" s="88"/>
    </row>
    <row r="509" spans="1:36" ht="12.75" x14ac:dyDescent="0.2">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c r="AA509" s="88"/>
      <c r="AB509" s="88"/>
      <c r="AC509" s="88"/>
      <c r="AD509" s="88"/>
      <c r="AE509" s="88"/>
      <c r="AF509" s="88"/>
      <c r="AG509" s="88"/>
      <c r="AH509" s="88"/>
      <c r="AI509" s="88"/>
      <c r="AJ509" s="88"/>
    </row>
    <row r="510" spans="1:36" ht="12.75" x14ac:dyDescent="0.2">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c r="AA510" s="88"/>
      <c r="AB510" s="88"/>
      <c r="AC510" s="88"/>
      <c r="AD510" s="88"/>
      <c r="AE510" s="88"/>
      <c r="AF510" s="88"/>
      <c r="AG510" s="88"/>
      <c r="AH510" s="88"/>
      <c r="AI510" s="88"/>
      <c r="AJ510" s="88"/>
    </row>
    <row r="511" spans="1:36" ht="12.75" x14ac:dyDescent="0.2">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c r="AA511" s="88"/>
      <c r="AB511" s="88"/>
      <c r="AC511" s="88"/>
      <c r="AD511" s="88"/>
      <c r="AE511" s="88"/>
      <c r="AF511" s="88"/>
      <c r="AG511" s="88"/>
      <c r="AH511" s="88"/>
      <c r="AI511" s="88"/>
      <c r="AJ511" s="88"/>
    </row>
    <row r="512" spans="1:36" ht="12.75" x14ac:dyDescent="0.2">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c r="AA512" s="88"/>
      <c r="AB512" s="88"/>
      <c r="AC512" s="88"/>
      <c r="AD512" s="88"/>
      <c r="AE512" s="88"/>
      <c r="AF512" s="88"/>
      <c r="AG512" s="88"/>
      <c r="AH512" s="88"/>
      <c r="AI512" s="88"/>
      <c r="AJ512" s="88"/>
    </row>
    <row r="513" spans="1:36" ht="12.75" x14ac:dyDescent="0.2">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c r="AA513" s="88"/>
      <c r="AB513" s="88"/>
      <c r="AC513" s="88"/>
      <c r="AD513" s="88"/>
      <c r="AE513" s="88"/>
      <c r="AF513" s="88"/>
      <c r="AG513" s="88"/>
      <c r="AH513" s="88"/>
      <c r="AI513" s="88"/>
      <c r="AJ513" s="88"/>
    </row>
    <row r="514" spans="1:36" ht="12.75" x14ac:dyDescent="0.2">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c r="AA514" s="88"/>
      <c r="AB514" s="88"/>
      <c r="AC514" s="88"/>
      <c r="AD514" s="88"/>
      <c r="AE514" s="88"/>
      <c r="AF514" s="88"/>
      <c r="AG514" s="88"/>
      <c r="AH514" s="88"/>
      <c r="AI514" s="88"/>
      <c r="AJ514" s="88"/>
    </row>
    <row r="515" spans="1:36" ht="12.75" x14ac:dyDescent="0.2">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c r="AA515" s="88"/>
      <c r="AB515" s="88"/>
      <c r="AC515" s="88"/>
      <c r="AD515" s="88"/>
      <c r="AE515" s="88"/>
      <c r="AF515" s="88"/>
      <c r="AG515" s="88"/>
      <c r="AH515" s="88"/>
      <c r="AI515" s="88"/>
      <c r="AJ515" s="88"/>
    </row>
    <row r="516" spans="1:36" ht="12.75" x14ac:dyDescent="0.2">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c r="AA516" s="88"/>
      <c r="AB516" s="88"/>
      <c r="AC516" s="88"/>
      <c r="AD516" s="88"/>
      <c r="AE516" s="88"/>
      <c r="AF516" s="88"/>
      <c r="AG516" s="88"/>
      <c r="AH516" s="88"/>
      <c r="AI516" s="88"/>
      <c r="AJ516" s="88"/>
    </row>
    <row r="517" spans="1:36" ht="12.75" x14ac:dyDescent="0.2">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c r="AA517" s="88"/>
      <c r="AB517" s="88"/>
      <c r="AC517" s="88"/>
      <c r="AD517" s="88"/>
      <c r="AE517" s="88"/>
      <c r="AF517" s="88"/>
      <c r="AG517" s="88"/>
      <c r="AH517" s="88"/>
      <c r="AI517" s="88"/>
      <c r="AJ517" s="88"/>
    </row>
    <row r="518" spans="1:36" ht="12.75" x14ac:dyDescent="0.2">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c r="AA518" s="88"/>
      <c r="AB518" s="88"/>
      <c r="AC518" s="88"/>
      <c r="AD518" s="88"/>
      <c r="AE518" s="88"/>
      <c r="AF518" s="88"/>
      <c r="AG518" s="88"/>
      <c r="AH518" s="88"/>
      <c r="AI518" s="88"/>
      <c r="AJ518" s="88"/>
    </row>
    <row r="519" spans="1:36" ht="12.75" x14ac:dyDescent="0.2">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c r="AA519" s="88"/>
      <c r="AB519" s="88"/>
      <c r="AC519" s="88"/>
      <c r="AD519" s="88"/>
      <c r="AE519" s="88"/>
      <c r="AF519" s="88"/>
      <c r="AG519" s="88"/>
      <c r="AH519" s="88"/>
      <c r="AI519" s="88"/>
      <c r="AJ519" s="88"/>
    </row>
    <row r="520" spans="1:36" ht="12.75" x14ac:dyDescent="0.2">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c r="AA520" s="88"/>
      <c r="AB520" s="88"/>
      <c r="AC520" s="88"/>
      <c r="AD520" s="88"/>
      <c r="AE520" s="88"/>
      <c r="AF520" s="88"/>
      <c r="AG520" s="88"/>
      <c r="AH520" s="88"/>
      <c r="AI520" s="88"/>
      <c r="AJ520" s="88"/>
    </row>
    <row r="521" spans="1:36" ht="12.75" x14ac:dyDescent="0.2">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c r="AA521" s="88"/>
      <c r="AB521" s="88"/>
      <c r="AC521" s="88"/>
      <c r="AD521" s="88"/>
      <c r="AE521" s="88"/>
      <c r="AF521" s="88"/>
      <c r="AG521" s="88"/>
      <c r="AH521" s="88"/>
      <c r="AI521" s="88"/>
      <c r="AJ521" s="88"/>
    </row>
    <row r="522" spans="1:36" ht="12.75" x14ac:dyDescent="0.2">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c r="AA522" s="88"/>
      <c r="AB522" s="88"/>
      <c r="AC522" s="88"/>
      <c r="AD522" s="88"/>
      <c r="AE522" s="88"/>
      <c r="AF522" s="88"/>
      <c r="AG522" s="88"/>
      <c r="AH522" s="88"/>
      <c r="AI522" s="88"/>
      <c r="AJ522" s="88"/>
    </row>
    <row r="523" spans="1:36" ht="12.75" x14ac:dyDescent="0.2">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c r="AA523" s="88"/>
      <c r="AB523" s="88"/>
      <c r="AC523" s="88"/>
      <c r="AD523" s="88"/>
      <c r="AE523" s="88"/>
      <c r="AF523" s="88"/>
      <c r="AG523" s="88"/>
      <c r="AH523" s="88"/>
      <c r="AI523" s="88"/>
      <c r="AJ523" s="88"/>
    </row>
    <row r="524" spans="1:36" ht="12.75" x14ac:dyDescent="0.2">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c r="AA524" s="88"/>
      <c r="AB524" s="88"/>
      <c r="AC524" s="88"/>
      <c r="AD524" s="88"/>
      <c r="AE524" s="88"/>
      <c r="AF524" s="88"/>
      <c r="AG524" s="88"/>
      <c r="AH524" s="88"/>
      <c r="AI524" s="88"/>
      <c r="AJ524" s="88"/>
    </row>
    <row r="525" spans="1:36" ht="12.75" x14ac:dyDescent="0.2">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c r="AA525" s="88"/>
      <c r="AB525" s="88"/>
      <c r="AC525" s="88"/>
      <c r="AD525" s="88"/>
      <c r="AE525" s="88"/>
      <c r="AF525" s="88"/>
      <c r="AG525" s="88"/>
      <c r="AH525" s="88"/>
      <c r="AI525" s="88"/>
      <c r="AJ525" s="88"/>
    </row>
    <row r="526" spans="1:36" ht="12.75" x14ac:dyDescent="0.2">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c r="AA526" s="88"/>
      <c r="AB526" s="88"/>
      <c r="AC526" s="88"/>
      <c r="AD526" s="88"/>
      <c r="AE526" s="88"/>
      <c r="AF526" s="88"/>
      <c r="AG526" s="88"/>
      <c r="AH526" s="88"/>
      <c r="AI526" s="88"/>
      <c r="AJ526" s="88"/>
    </row>
    <row r="527" spans="1:36" ht="12.75" x14ac:dyDescent="0.2">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c r="AA527" s="88"/>
      <c r="AB527" s="88"/>
      <c r="AC527" s="88"/>
      <c r="AD527" s="88"/>
      <c r="AE527" s="88"/>
      <c r="AF527" s="88"/>
      <c r="AG527" s="88"/>
      <c r="AH527" s="88"/>
      <c r="AI527" s="88"/>
      <c r="AJ527" s="88"/>
    </row>
    <row r="528" spans="1:36" ht="12.75" x14ac:dyDescent="0.2">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c r="AA528" s="88"/>
      <c r="AB528" s="88"/>
      <c r="AC528" s="88"/>
      <c r="AD528" s="88"/>
      <c r="AE528" s="88"/>
      <c r="AF528" s="88"/>
      <c r="AG528" s="88"/>
      <c r="AH528" s="88"/>
      <c r="AI528" s="88"/>
      <c r="AJ528" s="88"/>
    </row>
    <row r="529" spans="1:36" ht="12.75" x14ac:dyDescent="0.2">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c r="AA529" s="88"/>
      <c r="AB529" s="88"/>
      <c r="AC529" s="88"/>
      <c r="AD529" s="88"/>
      <c r="AE529" s="88"/>
      <c r="AF529" s="88"/>
      <c r="AG529" s="88"/>
      <c r="AH529" s="88"/>
      <c r="AI529" s="88"/>
      <c r="AJ529" s="88"/>
    </row>
    <row r="530" spans="1:36" ht="12.75" x14ac:dyDescent="0.2">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c r="AA530" s="88"/>
      <c r="AB530" s="88"/>
      <c r="AC530" s="88"/>
      <c r="AD530" s="88"/>
      <c r="AE530" s="88"/>
      <c r="AF530" s="88"/>
      <c r="AG530" s="88"/>
      <c r="AH530" s="88"/>
      <c r="AI530" s="88"/>
      <c r="AJ530" s="88"/>
    </row>
    <row r="531" spans="1:36" ht="12.75" x14ac:dyDescent="0.2">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c r="AA531" s="88"/>
      <c r="AB531" s="88"/>
      <c r="AC531" s="88"/>
      <c r="AD531" s="88"/>
      <c r="AE531" s="88"/>
      <c r="AF531" s="88"/>
      <c r="AG531" s="88"/>
      <c r="AH531" s="88"/>
      <c r="AI531" s="88"/>
      <c r="AJ531" s="88"/>
    </row>
    <row r="532" spans="1:36" ht="12.75" x14ac:dyDescent="0.2">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c r="AA532" s="88"/>
      <c r="AB532" s="88"/>
      <c r="AC532" s="88"/>
      <c r="AD532" s="88"/>
      <c r="AE532" s="88"/>
      <c r="AF532" s="88"/>
      <c r="AG532" s="88"/>
      <c r="AH532" s="88"/>
      <c r="AI532" s="88"/>
      <c r="AJ532" s="88"/>
    </row>
    <row r="533" spans="1:36" ht="12.75" x14ac:dyDescent="0.2">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c r="AA533" s="88"/>
      <c r="AB533" s="88"/>
      <c r="AC533" s="88"/>
      <c r="AD533" s="88"/>
      <c r="AE533" s="88"/>
      <c r="AF533" s="88"/>
      <c r="AG533" s="88"/>
      <c r="AH533" s="88"/>
      <c r="AI533" s="88"/>
      <c r="AJ533" s="88"/>
    </row>
    <row r="534" spans="1:36" ht="12.75" x14ac:dyDescent="0.2">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c r="AA534" s="88"/>
      <c r="AB534" s="88"/>
      <c r="AC534" s="88"/>
      <c r="AD534" s="88"/>
      <c r="AE534" s="88"/>
      <c r="AF534" s="88"/>
      <c r="AG534" s="88"/>
      <c r="AH534" s="88"/>
      <c r="AI534" s="88"/>
      <c r="AJ534" s="88"/>
    </row>
    <row r="535" spans="1:36" ht="12.75" x14ac:dyDescent="0.2">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c r="AA535" s="88"/>
      <c r="AB535" s="88"/>
      <c r="AC535" s="88"/>
      <c r="AD535" s="88"/>
      <c r="AE535" s="88"/>
      <c r="AF535" s="88"/>
      <c r="AG535" s="88"/>
      <c r="AH535" s="88"/>
      <c r="AI535" s="88"/>
      <c r="AJ535" s="88"/>
    </row>
    <row r="536" spans="1:36" ht="12.75" x14ac:dyDescent="0.2">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c r="AA536" s="88"/>
      <c r="AB536" s="88"/>
      <c r="AC536" s="88"/>
      <c r="AD536" s="88"/>
      <c r="AE536" s="88"/>
      <c r="AF536" s="88"/>
      <c r="AG536" s="88"/>
      <c r="AH536" s="88"/>
      <c r="AI536" s="88"/>
      <c r="AJ536" s="88"/>
    </row>
    <row r="537" spans="1:36" ht="12.75" x14ac:dyDescent="0.2">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c r="AA537" s="88"/>
      <c r="AB537" s="88"/>
      <c r="AC537" s="88"/>
      <c r="AD537" s="88"/>
      <c r="AE537" s="88"/>
      <c r="AF537" s="88"/>
      <c r="AG537" s="88"/>
      <c r="AH537" s="88"/>
      <c r="AI537" s="88"/>
      <c r="AJ537" s="88"/>
    </row>
    <row r="538" spans="1:36" ht="12.75" x14ac:dyDescent="0.2">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c r="AA538" s="88"/>
      <c r="AB538" s="88"/>
      <c r="AC538" s="88"/>
      <c r="AD538" s="88"/>
      <c r="AE538" s="88"/>
      <c r="AF538" s="88"/>
      <c r="AG538" s="88"/>
      <c r="AH538" s="88"/>
      <c r="AI538" s="88"/>
      <c r="AJ538" s="88"/>
    </row>
    <row r="539" spans="1:36" ht="12.75" x14ac:dyDescent="0.2">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c r="AA539" s="88"/>
      <c r="AB539" s="88"/>
      <c r="AC539" s="88"/>
      <c r="AD539" s="88"/>
      <c r="AE539" s="88"/>
      <c r="AF539" s="88"/>
      <c r="AG539" s="88"/>
      <c r="AH539" s="88"/>
      <c r="AI539" s="88"/>
      <c r="AJ539" s="88"/>
    </row>
    <row r="540" spans="1:36" ht="12.75" x14ac:dyDescent="0.2">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c r="AA540" s="88"/>
      <c r="AB540" s="88"/>
      <c r="AC540" s="88"/>
      <c r="AD540" s="88"/>
      <c r="AE540" s="88"/>
      <c r="AF540" s="88"/>
      <c r="AG540" s="88"/>
      <c r="AH540" s="88"/>
      <c r="AI540" s="88"/>
      <c r="AJ540" s="88"/>
    </row>
    <row r="541" spans="1:36" ht="12.75" x14ac:dyDescent="0.2">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c r="AA541" s="88"/>
      <c r="AB541" s="88"/>
      <c r="AC541" s="88"/>
      <c r="AD541" s="88"/>
      <c r="AE541" s="88"/>
      <c r="AF541" s="88"/>
      <c r="AG541" s="88"/>
      <c r="AH541" s="88"/>
      <c r="AI541" s="88"/>
      <c r="AJ541" s="88"/>
    </row>
    <row r="542" spans="1:36" ht="12.75" x14ac:dyDescent="0.2">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c r="AA542" s="88"/>
      <c r="AB542" s="88"/>
      <c r="AC542" s="88"/>
      <c r="AD542" s="88"/>
      <c r="AE542" s="88"/>
      <c r="AF542" s="88"/>
      <c r="AG542" s="88"/>
      <c r="AH542" s="88"/>
      <c r="AI542" s="88"/>
      <c r="AJ542" s="88"/>
    </row>
    <row r="543" spans="1:36" ht="12.75" x14ac:dyDescent="0.2">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c r="AA543" s="88"/>
      <c r="AB543" s="88"/>
      <c r="AC543" s="88"/>
      <c r="AD543" s="88"/>
      <c r="AE543" s="88"/>
      <c r="AF543" s="88"/>
      <c r="AG543" s="88"/>
      <c r="AH543" s="88"/>
      <c r="AI543" s="88"/>
      <c r="AJ543" s="88"/>
    </row>
    <row r="544" spans="1:36" ht="12.75" x14ac:dyDescent="0.2">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c r="AA544" s="88"/>
      <c r="AB544" s="88"/>
      <c r="AC544" s="88"/>
      <c r="AD544" s="88"/>
      <c r="AE544" s="88"/>
      <c r="AF544" s="88"/>
      <c r="AG544" s="88"/>
      <c r="AH544" s="88"/>
      <c r="AI544" s="88"/>
      <c r="AJ544" s="88"/>
    </row>
    <row r="545" spans="1:36" ht="12.75" x14ac:dyDescent="0.2">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c r="AA545" s="88"/>
      <c r="AB545" s="88"/>
      <c r="AC545" s="88"/>
      <c r="AD545" s="88"/>
      <c r="AE545" s="88"/>
      <c r="AF545" s="88"/>
      <c r="AG545" s="88"/>
      <c r="AH545" s="88"/>
      <c r="AI545" s="88"/>
      <c r="AJ545" s="88"/>
    </row>
    <row r="546" spans="1:36" ht="12.75" x14ac:dyDescent="0.2">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c r="AA546" s="88"/>
      <c r="AB546" s="88"/>
      <c r="AC546" s="88"/>
      <c r="AD546" s="88"/>
      <c r="AE546" s="88"/>
      <c r="AF546" s="88"/>
      <c r="AG546" s="88"/>
      <c r="AH546" s="88"/>
      <c r="AI546" s="88"/>
      <c r="AJ546" s="88"/>
    </row>
    <row r="547" spans="1:36" ht="12.75" x14ac:dyDescent="0.2">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c r="AA547" s="88"/>
      <c r="AB547" s="88"/>
      <c r="AC547" s="88"/>
      <c r="AD547" s="88"/>
      <c r="AE547" s="88"/>
      <c r="AF547" s="88"/>
      <c r="AG547" s="88"/>
      <c r="AH547" s="88"/>
      <c r="AI547" s="88"/>
      <c r="AJ547" s="88"/>
    </row>
    <row r="548" spans="1:36" ht="12.75" x14ac:dyDescent="0.2">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c r="AA548" s="88"/>
      <c r="AB548" s="88"/>
      <c r="AC548" s="88"/>
      <c r="AD548" s="88"/>
      <c r="AE548" s="88"/>
      <c r="AF548" s="88"/>
      <c r="AG548" s="88"/>
      <c r="AH548" s="88"/>
      <c r="AI548" s="88"/>
      <c r="AJ548" s="88"/>
    </row>
    <row r="549" spans="1:36" ht="12.75" x14ac:dyDescent="0.2">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c r="AA549" s="88"/>
      <c r="AB549" s="88"/>
      <c r="AC549" s="88"/>
      <c r="AD549" s="88"/>
      <c r="AE549" s="88"/>
      <c r="AF549" s="88"/>
      <c r="AG549" s="88"/>
      <c r="AH549" s="88"/>
      <c r="AI549" s="88"/>
      <c r="AJ549" s="88"/>
    </row>
    <row r="550" spans="1:36" ht="12.75" x14ac:dyDescent="0.2">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c r="AA550" s="88"/>
      <c r="AB550" s="88"/>
      <c r="AC550" s="88"/>
      <c r="AD550" s="88"/>
      <c r="AE550" s="88"/>
      <c r="AF550" s="88"/>
      <c r="AG550" s="88"/>
      <c r="AH550" s="88"/>
      <c r="AI550" s="88"/>
      <c r="AJ550" s="88"/>
    </row>
    <row r="551" spans="1:36" ht="12.75" x14ac:dyDescent="0.2">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c r="AA551" s="88"/>
      <c r="AB551" s="88"/>
      <c r="AC551" s="88"/>
      <c r="AD551" s="88"/>
      <c r="AE551" s="88"/>
      <c r="AF551" s="88"/>
      <c r="AG551" s="88"/>
      <c r="AH551" s="88"/>
      <c r="AI551" s="88"/>
      <c r="AJ551" s="88"/>
    </row>
    <row r="552" spans="1:36" ht="12.75" x14ac:dyDescent="0.2">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c r="AA552" s="88"/>
      <c r="AB552" s="88"/>
      <c r="AC552" s="88"/>
      <c r="AD552" s="88"/>
      <c r="AE552" s="88"/>
      <c r="AF552" s="88"/>
      <c r="AG552" s="88"/>
      <c r="AH552" s="88"/>
      <c r="AI552" s="88"/>
      <c r="AJ552" s="88"/>
    </row>
    <row r="553" spans="1:36" ht="12.75" x14ac:dyDescent="0.2">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c r="AA553" s="88"/>
      <c r="AB553" s="88"/>
      <c r="AC553" s="88"/>
      <c r="AD553" s="88"/>
      <c r="AE553" s="88"/>
      <c r="AF553" s="88"/>
      <c r="AG553" s="88"/>
      <c r="AH553" s="88"/>
      <c r="AI553" s="88"/>
      <c r="AJ553" s="88"/>
    </row>
    <row r="554" spans="1:36" ht="12.75" x14ac:dyDescent="0.2">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c r="AA554" s="88"/>
      <c r="AB554" s="88"/>
      <c r="AC554" s="88"/>
      <c r="AD554" s="88"/>
      <c r="AE554" s="88"/>
      <c r="AF554" s="88"/>
      <c r="AG554" s="88"/>
      <c r="AH554" s="88"/>
      <c r="AI554" s="88"/>
      <c r="AJ554" s="88"/>
    </row>
    <row r="555" spans="1:36" ht="12.75" x14ac:dyDescent="0.2">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c r="AA555" s="88"/>
      <c r="AB555" s="88"/>
      <c r="AC555" s="88"/>
      <c r="AD555" s="88"/>
      <c r="AE555" s="88"/>
      <c r="AF555" s="88"/>
      <c r="AG555" s="88"/>
      <c r="AH555" s="88"/>
      <c r="AI555" s="88"/>
      <c r="AJ555" s="88"/>
    </row>
    <row r="556" spans="1:36" ht="12.75" x14ac:dyDescent="0.2">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c r="AA556" s="88"/>
      <c r="AB556" s="88"/>
      <c r="AC556" s="88"/>
      <c r="AD556" s="88"/>
      <c r="AE556" s="88"/>
      <c r="AF556" s="88"/>
      <c r="AG556" s="88"/>
      <c r="AH556" s="88"/>
      <c r="AI556" s="88"/>
      <c r="AJ556" s="88"/>
    </row>
    <row r="557" spans="1:36" ht="12.75" x14ac:dyDescent="0.2">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c r="AA557" s="88"/>
      <c r="AB557" s="88"/>
      <c r="AC557" s="88"/>
      <c r="AD557" s="88"/>
      <c r="AE557" s="88"/>
      <c r="AF557" s="88"/>
      <c r="AG557" s="88"/>
      <c r="AH557" s="88"/>
      <c r="AI557" s="88"/>
      <c r="AJ557" s="88"/>
    </row>
    <row r="558" spans="1:36" ht="12.75" x14ac:dyDescent="0.2">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c r="AA558" s="88"/>
      <c r="AB558" s="88"/>
      <c r="AC558" s="88"/>
      <c r="AD558" s="88"/>
      <c r="AE558" s="88"/>
      <c r="AF558" s="88"/>
      <c r="AG558" s="88"/>
      <c r="AH558" s="88"/>
      <c r="AI558" s="88"/>
      <c r="AJ558" s="88"/>
    </row>
    <row r="559" spans="1:36" ht="12.75" x14ac:dyDescent="0.2">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c r="AA559" s="88"/>
      <c r="AB559" s="88"/>
      <c r="AC559" s="88"/>
      <c r="AD559" s="88"/>
      <c r="AE559" s="88"/>
      <c r="AF559" s="88"/>
      <c r="AG559" s="88"/>
      <c r="AH559" s="88"/>
      <c r="AI559" s="88"/>
      <c r="AJ559" s="88"/>
    </row>
    <row r="560" spans="1:36" ht="12.75" x14ac:dyDescent="0.2">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c r="AA560" s="88"/>
      <c r="AB560" s="88"/>
      <c r="AC560" s="88"/>
      <c r="AD560" s="88"/>
      <c r="AE560" s="88"/>
      <c r="AF560" s="88"/>
      <c r="AG560" s="88"/>
      <c r="AH560" s="88"/>
      <c r="AI560" s="88"/>
      <c r="AJ560" s="88"/>
    </row>
    <row r="561" spans="1:36" ht="12.75" x14ac:dyDescent="0.2">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c r="AA561" s="88"/>
      <c r="AB561" s="88"/>
      <c r="AC561" s="88"/>
      <c r="AD561" s="88"/>
      <c r="AE561" s="88"/>
      <c r="AF561" s="88"/>
      <c r="AG561" s="88"/>
      <c r="AH561" s="88"/>
      <c r="AI561" s="88"/>
      <c r="AJ561" s="88"/>
    </row>
    <row r="562" spans="1:36" ht="12.75" x14ac:dyDescent="0.2">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c r="AA562" s="88"/>
      <c r="AB562" s="88"/>
      <c r="AC562" s="88"/>
      <c r="AD562" s="88"/>
      <c r="AE562" s="88"/>
      <c r="AF562" s="88"/>
      <c r="AG562" s="88"/>
      <c r="AH562" s="88"/>
      <c r="AI562" s="88"/>
      <c r="AJ562" s="88"/>
    </row>
    <row r="563" spans="1:36" ht="12.75" x14ac:dyDescent="0.2">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c r="AA563" s="88"/>
      <c r="AB563" s="88"/>
      <c r="AC563" s="88"/>
      <c r="AD563" s="88"/>
      <c r="AE563" s="88"/>
      <c r="AF563" s="88"/>
      <c r="AG563" s="88"/>
      <c r="AH563" s="88"/>
      <c r="AI563" s="88"/>
      <c r="AJ563" s="88"/>
    </row>
    <row r="564" spans="1:36" ht="12.75" x14ac:dyDescent="0.2">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c r="AA564" s="88"/>
      <c r="AB564" s="88"/>
      <c r="AC564" s="88"/>
      <c r="AD564" s="88"/>
      <c r="AE564" s="88"/>
      <c r="AF564" s="88"/>
      <c r="AG564" s="88"/>
      <c r="AH564" s="88"/>
      <c r="AI564" s="88"/>
      <c r="AJ564" s="88"/>
    </row>
    <row r="565" spans="1:36" ht="12.75" x14ac:dyDescent="0.2">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c r="AA565" s="88"/>
      <c r="AB565" s="88"/>
      <c r="AC565" s="88"/>
      <c r="AD565" s="88"/>
      <c r="AE565" s="88"/>
      <c r="AF565" s="88"/>
      <c r="AG565" s="88"/>
      <c r="AH565" s="88"/>
      <c r="AI565" s="88"/>
      <c r="AJ565" s="88"/>
    </row>
    <row r="566" spans="1:36" ht="12.75" x14ac:dyDescent="0.2">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c r="AA566" s="88"/>
      <c r="AB566" s="88"/>
      <c r="AC566" s="88"/>
      <c r="AD566" s="88"/>
      <c r="AE566" s="88"/>
      <c r="AF566" s="88"/>
      <c r="AG566" s="88"/>
      <c r="AH566" s="88"/>
      <c r="AI566" s="88"/>
      <c r="AJ566" s="88"/>
    </row>
    <row r="567" spans="1:36" ht="12.75" x14ac:dyDescent="0.2">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c r="AA567" s="88"/>
      <c r="AB567" s="88"/>
      <c r="AC567" s="88"/>
      <c r="AD567" s="88"/>
      <c r="AE567" s="88"/>
      <c r="AF567" s="88"/>
      <c r="AG567" s="88"/>
      <c r="AH567" s="88"/>
      <c r="AI567" s="88"/>
      <c r="AJ567" s="88"/>
    </row>
    <row r="568" spans="1:36" ht="12.75" x14ac:dyDescent="0.2">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c r="AA568" s="88"/>
      <c r="AB568" s="88"/>
      <c r="AC568" s="88"/>
      <c r="AD568" s="88"/>
      <c r="AE568" s="88"/>
      <c r="AF568" s="88"/>
      <c r="AG568" s="88"/>
      <c r="AH568" s="88"/>
      <c r="AI568" s="88"/>
      <c r="AJ568" s="88"/>
    </row>
    <row r="569" spans="1:36" ht="12.75" x14ac:dyDescent="0.2">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c r="AA569" s="88"/>
      <c r="AB569" s="88"/>
      <c r="AC569" s="88"/>
      <c r="AD569" s="88"/>
      <c r="AE569" s="88"/>
      <c r="AF569" s="88"/>
      <c r="AG569" s="88"/>
      <c r="AH569" s="88"/>
      <c r="AI569" s="88"/>
      <c r="AJ569" s="88"/>
    </row>
    <row r="570" spans="1:36" ht="12.75" x14ac:dyDescent="0.2">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c r="AA570" s="88"/>
      <c r="AB570" s="88"/>
      <c r="AC570" s="88"/>
      <c r="AD570" s="88"/>
      <c r="AE570" s="88"/>
      <c r="AF570" s="88"/>
      <c r="AG570" s="88"/>
      <c r="AH570" s="88"/>
      <c r="AI570" s="88"/>
      <c r="AJ570" s="88"/>
    </row>
    <row r="571" spans="1:36" ht="12.75" x14ac:dyDescent="0.2">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c r="AA571" s="88"/>
      <c r="AB571" s="88"/>
      <c r="AC571" s="88"/>
      <c r="AD571" s="88"/>
      <c r="AE571" s="88"/>
      <c r="AF571" s="88"/>
      <c r="AG571" s="88"/>
      <c r="AH571" s="88"/>
      <c r="AI571" s="88"/>
      <c r="AJ571" s="88"/>
    </row>
    <row r="572" spans="1:36" ht="12.75" x14ac:dyDescent="0.2">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c r="AA572" s="88"/>
      <c r="AB572" s="88"/>
      <c r="AC572" s="88"/>
      <c r="AD572" s="88"/>
      <c r="AE572" s="88"/>
      <c r="AF572" s="88"/>
      <c r="AG572" s="88"/>
      <c r="AH572" s="88"/>
      <c r="AI572" s="88"/>
      <c r="AJ572" s="88"/>
    </row>
    <row r="573" spans="1:36" ht="12.75" x14ac:dyDescent="0.2">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c r="AA573" s="88"/>
      <c r="AB573" s="88"/>
      <c r="AC573" s="88"/>
      <c r="AD573" s="88"/>
      <c r="AE573" s="88"/>
      <c r="AF573" s="88"/>
      <c r="AG573" s="88"/>
      <c r="AH573" s="88"/>
      <c r="AI573" s="88"/>
      <c r="AJ573" s="88"/>
    </row>
    <row r="574" spans="1:36" ht="12.75" x14ac:dyDescent="0.2">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c r="AA574" s="88"/>
      <c r="AB574" s="88"/>
      <c r="AC574" s="88"/>
      <c r="AD574" s="88"/>
      <c r="AE574" s="88"/>
      <c r="AF574" s="88"/>
      <c r="AG574" s="88"/>
      <c r="AH574" s="88"/>
      <c r="AI574" s="88"/>
      <c r="AJ574" s="88"/>
    </row>
    <row r="575" spans="1:36" ht="12.75" x14ac:dyDescent="0.2">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c r="AA575" s="88"/>
      <c r="AB575" s="88"/>
      <c r="AC575" s="88"/>
      <c r="AD575" s="88"/>
      <c r="AE575" s="88"/>
      <c r="AF575" s="88"/>
      <c r="AG575" s="88"/>
      <c r="AH575" s="88"/>
      <c r="AI575" s="88"/>
      <c r="AJ575" s="88"/>
    </row>
    <row r="576" spans="1:36" ht="12.75" x14ac:dyDescent="0.2">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c r="AA576" s="88"/>
      <c r="AB576" s="88"/>
      <c r="AC576" s="88"/>
      <c r="AD576" s="88"/>
      <c r="AE576" s="88"/>
      <c r="AF576" s="88"/>
      <c r="AG576" s="88"/>
      <c r="AH576" s="88"/>
      <c r="AI576" s="88"/>
      <c r="AJ576" s="88"/>
    </row>
    <row r="577" spans="1:36" ht="12.75" x14ac:dyDescent="0.2">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c r="AA577" s="88"/>
      <c r="AB577" s="88"/>
      <c r="AC577" s="88"/>
      <c r="AD577" s="88"/>
      <c r="AE577" s="88"/>
      <c r="AF577" s="88"/>
      <c r="AG577" s="88"/>
      <c r="AH577" s="88"/>
      <c r="AI577" s="88"/>
      <c r="AJ577" s="88"/>
    </row>
    <row r="578" spans="1:36" ht="12.75" x14ac:dyDescent="0.2">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c r="AA578" s="88"/>
      <c r="AB578" s="88"/>
      <c r="AC578" s="88"/>
      <c r="AD578" s="88"/>
      <c r="AE578" s="88"/>
      <c r="AF578" s="88"/>
      <c r="AG578" s="88"/>
      <c r="AH578" s="88"/>
      <c r="AI578" s="88"/>
      <c r="AJ578" s="88"/>
    </row>
    <row r="579" spans="1:36" ht="12.75" x14ac:dyDescent="0.2">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c r="AA579" s="88"/>
      <c r="AB579" s="88"/>
      <c r="AC579" s="88"/>
      <c r="AD579" s="88"/>
      <c r="AE579" s="88"/>
      <c r="AF579" s="88"/>
      <c r="AG579" s="88"/>
      <c r="AH579" s="88"/>
      <c r="AI579" s="88"/>
      <c r="AJ579" s="88"/>
    </row>
    <row r="580" spans="1:36" ht="12.75" x14ac:dyDescent="0.2">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c r="AA580" s="88"/>
      <c r="AB580" s="88"/>
      <c r="AC580" s="88"/>
      <c r="AD580" s="88"/>
      <c r="AE580" s="88"/>
      <c r="AF580" s="88"/>
      <c r="AG580" s="88"/>
      <c r="AH580" s="88"/>
      <c r="AI580" s="88"/>
      <c r="AJ580" s="88"/>
    </row>
    <row r="581" spans="1:36" ht="12.75" x14ac:dyDescent="0.2">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c r="AA581" s="88"/>
      <c r="AB581" s="88"/>
      <c r="AC581" s="88"/>
      <c r="AD581" s="88"/>
      <c r="AE581" s="88"/>
      <c r="AF581" s="88"/>
      <c r="AG581" s="88"/>
      <c r="AH581" s="88"/>
      <c r="AI581" s="88"/>
      <c r="AJ581" s="88"/>
    </row>
    <row r="582" spans="1:36" ht="12.75" x14ac:dyDescent="0.2">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c r="AA582" s="88"/>
      <c r="AB582" s="88"/>
      <c r="AC582" s="88"/>
      <c r="AD582" s="88"/>
      <c r="AE582" s="88"/>
      <c r="AF582" s="88"/>
      <c r="AG582" s="88"/>
      <c r="AH582" s="88"/>
      <c r="AI582" s="88"/>
      <c r="AJ582" s="88"/>
    </row>
    <row r="583" spans="1:36" ht="12.75" x14ac:dyDescent="0.2">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c r="AA583" s="88"/>
      <c r="AB583" s="88"/>
      <c r="AC583" s="88"/>
      <c r="AD583" s="88"/>
      <c r="AE583" s="88"/>
      <c r="AF583" s="88"/>
      <c r="AG583" s="88"/>
      <c r="AH583" s="88"/>
      <c r="AI583" s="88"/>
      <c r="AJ583" s="88"/>
    </row>
    <row r="584" spans="1:36" ht="12.75" x14ac:dyDescent="0.2">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c r="AA584" s="88"/>
      <c r="AB584" s="88"/>
      <c r="AC584" s="88"/>
      <c r="AD584" s="88"/>
      <c r="AE584" s="88"/>
      <c r="AF584" s="88"/>
      <c r="AG584" s="88"/>
      <c r="AH584" s="88"/>
      <c r="AI584" s="88"/>
      <c r="AJ584" s="88"/>
    </row>
    <row r="585" spans="1:36" ht="12.75" x14ac:dyDescent="0.2">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c r="AA585" s="88"/>
      <c r="AB585" s="88"/>
      <c r="AC585" s="88"/>
      <c r="AD585" s="88"/>
      <c r="AE585" s="88"/>
      <c r="AF585" s="88"/>
      <c r="AG585" s="88"/>
      <c r="AH585" s="88"/>
      <c r="AI585" s="88"/>
      <c r="AJ585" s="88"/>
    </row>
    <row r="586" spans="1:36" ht="12.75" x14ac:dyDescent="0.2">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c r="AA586" s="88"/>
      <c r="AB586" s="88"/>
      <c r="AC586" s="88"/>
      <c r="AD586" s="88"/>
      <c r="AE586" s="88"/>
      <c r="AF586" s="88"/>
      <c r="AG586" s="88"/>
      <c r="AH586" s="88"/>
      <c r="AI586" s="88"/>
      <c r="AJ586" s="88"/>
    </row>
    <row r="587" spans="1:36" ht="12.75" x14ac:dyDescent="0.2">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c r="AA587" s="88"/>
      <c r="AB587" s="88"/>
      <c r="AC587" s="88"/>
      <c r="AD587" s="88"/>
      <c r="AE587" s="88"/>
      <c r="AF587" s="88"/>
      <c r="AG587" s="88"/>
      <c r="AH587" s="88"/>
      <c r="AI587" s="88"/>
      <c r="AJ587" s="88"/>
    </row>
    <row r="588" spans="1:36" ht="12.75" x14ac:dyDescent="0.2">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c r="AA588" s="88"/>
      <c r="AB588" s="88"/>
      <c r="AC588" s="88"/>
      <c r="AD588" s="88"/>
      <c r="AE588" s="88"/>
      <c r="AF588" s="88"/>
      <c r="AG588" s="88"/>
      <c r="AH588" s="88"/>
      <c r="AI588" s="88"/>
      <c r="AJ588" s="88"/>
    </row>
    <row r="589" spans="1:36" ht="12.75" x14ac:dyDescent="0.2">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c r="AA589" s="88"/>
      <c r="AB589" s="88"/>
      <c r="AC589" s="88"/>
      <c r="AD589" s="88"/>
      <c r="AE589" s="88"/>
      <c r="AF589" s="88"/>
      <c r="AG589" s="88"/>
      <c r="AH589" s="88"/>
      <c r="AI589" s="88"/>
      <c r="AJ589" s="88"/>
    </row>
    <row r="590" spans="1:36" ht="12.75" x14ac:dyDescent="0.2">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c r="AA590" s="88"/>
      <c r="AB590" s="88"/>
      <c r="AC590" s="88"/>
      <c r="AD590" s="88"/>
      <c r="AE590" s="88"/>
      <c r="AF590" s="88"/>
      <c r="AG590" s="88"/>
      <c r="AH590" s="88"/>
      <c r="AI590" s="88"/>
      <c r="AJ590" s="88"/>
    </row>
    <row r="591" spans="1:36" ht="12.75" x14ac:dyDescent="0.2">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c r="AA591" s="88"/>
      <c r="AB591" s="88"/>
      <c r="AC591" s="88"/>
      <c r="AD591" s="88"/>
      <c r="AE591" s="88"/>
      <c r="AF591" s="88"/>
      <c r="AG591" s="88"/>
      <c r="AH591" s="88"/>
      <c r="AI591" s="88"/>
      <c r="AJ591" s="88"/>
    </row>
    <row r="592" spans="1:36" ht="12.75" x14ac:dyDescent="0.2">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c r="AA592" s="88"/>
      <c r="AB592" s="88"/>
      <c r="AC592" s="88"/>
      <c r="AD592" s="88"/>
      <c r="AE592" s="88"/>
      <c r="AF592" s="88"/>
      <c r="AG592" s="88"/>
      <c r="AH592" s="88"/>
      <c r="AI592" s="88"/>
      <c r="AJ592" s="88"/>
    </row>
    <row r="593" spans="1:36" ht="12.75" x14ac:dyDescent="0.2">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c r="AA593" s="88"/>
      <c r="AB593" s="88"/>
      <c r="AC593" s="88"/>
      <c r="AD593" s="88"/>
      <c r="AE593" s="88"/>
      <c r="AF593" s="88"/>
      <c r="AG593" s="88"/>
      <c r="AH593" s="88"/>
      <c r="AI593" s="88"/>
      <c r="AJ593" s="88"/>
    </row>
    <row r="594" spans="1:36" ht="12.75" x14ac:dyDescent="0.2">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c r="AA594" s="88"/>
      <c r="AB594" s="88"/>
      <c r="AC594" s="88"/>
      <c r="AD594" s="88"/>
      <c r="AE594" s="88"/>
      <c r="AF594" s="88"/>
      <c r="AG594" s="88"/>
      <c r="AH594" s="88"/>
      <c r="AI594" s="88"/>
      <c r="AJ594" s="88"/>
    </row>
    <row r="595" spans="1:36" ht="12.75" x14ac:dyDescent="0.2">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c r="AA595" s="88"/>
      <c r="AB595" s="88"/>
      <c r="AC595" s="88"/>
      <c r="AD595" s="88"/>
      <c r="AE595" s="88"/>
      <c r="AF595" s="88"/>
      <c r="AG595" s="88"/>
      <c r="AH595" s="88"/>
      <c r="AI595" s="88"/>
      <c r="AJ595" s="88"/>
    </row>
    <row r="596" spans="1:36" ht="12.75" x14ac:dyDescent="0.2">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c r="AA596" s="88"/>
      <c r="AB596" s="88"/>
      <c r="AC596" s="88"/>
      <c r="AD596" s="88"/>
      <c r="AE596" s="88"/>
      <c r="AF596" s="88"/>
      <c r="AG596" s="88"/>
      <c r="AH596" s="88"/>
      <c r="AI596" s="88"/>
      <c r="AJ596" s="88"/>
    </row>
    <row r="597" spans="1:36" ht="12.75" x14ac:dyDescent="0.2">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c r="AA597" s="88"/>
      <c r="AB597" s="88"/>
      <c r="AC597" s="88"/>
      <c r="AD597" s="88"/>
      <c r="AE597" s="88"/>
      <c r="AF597" s="88"/>
      <c r="AG597" s="88"/>
      <c r="AH597" s="88"/>
      <c r="AI597" s="88"/>
      <c r="AJ597" s="88"/>
    </row>
    <row r="598" spans="1:36" ht="12.75" x14ac:dyDescent="0.2">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c r="AA598" s="88"/>
      <c r="AB598" s="88"/>
      <c r="AC598" s="88"/>
      <c r="AD598" s="88"/>
      <c r="AE598" s="88"/>
      <c r="AF598" s="88"/>
      <c r="AG598" s="88"/>
      <c r="AH598" s="88"/>
      <c r="AI598" s="88"/>
      <c r="AJ598" s="88"/>
    </row>
    <row r="599" spans="1:36" ht="12.75" x14ac:dyDescent="0.2">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c r="AA599" s="88"/>
      <c r="AB599" s="88"/>
      <c r="AC599" s="88"/>
      <c r="AD599" s="88"/>
      <c r="AE599" s="88"/>
      <c r="AF599" s="88"/>
      <c r="AG599" s="88"/>
      <c r="AH599" s="88"/>
      <c r="AI599" s="88"/>
      <c r="AJ599" s="88"/>
    </row>
    <row r="600" spans="1:36" ht="12.75" x14ac:dyDescent="0.2">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c r="AA600" s="88"/>
      <c r="AB600" s="88"/>
      <c r="AC600" s="88"/>
      <c r="AD600" s="88"/>
      <c r="AE600" s="88"/>
      <c r="AF600" s="88"/>
      <c r="AG600" s="88"/>
      <c r="AH600" s="88"/>
      <c r="AI600" s="88"/>
      <c r="AJ600" s="88"/>
    </row>
    <row r="601" spans="1:36" ht="12.75" x14ac:dyDescent="0.2">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c r="AA601" s="88"/>
      <c r="AB601" s="88"/>
      <c r="AC601" s="88"/>
      <c r="AD601" s="88"/>
      <c r="AE601" s="88"/>
      <c r="AF601" s="88"/>
      <c r="AG601" s="88"/>
      <c r="AH601" s="88"/>
      <c r="AI601" s="88"/>
      <c r="AJ601" s="88"/>
    </row>
    <row r="602" spans="1:36" ht="12.75" x14ac:dyDescent="0.2">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c r="AA602" s="88"/>
      <c r="AB602" s="88"/>
      <c r="AC602" s="88"/>
      <c r="AD602" s="88"/>
      <c r="AE602" s="88"/>
      <c r="AF602" s="88"/>
      <c r="AG602" s="88"/>
      <c r="AH602" s="88"/>
      <c r="AI602" s="88"/>
      <c r="AJ602" s="88"/>
    </row>
    <row r="603" spans="1:36" ht="12.75" x14ac:dyDescent="0.2">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c r="AA603" s="88"/>
      <c r="AB603" s="88"/>
      <c r="AC603" s="88"/>
      <c r="AD603" s="88"/>
      <c r="AE603" s="88"/>
      <c r="AF603" s="88"/>
      <c r="AG603" s="88"/>
      <c r="AH603" s="88"/>
      <c r="AI603" s="88"/>
      <c r="AJ603" s="88"/>
    </row>
    <row r="604" spans="1:36" ht="12.75" x14ac:dyDescent="0.2">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c r="AA604" s="88"/>
      <c r="AB604" s="88"/>
      <c r="AC604" s="88"/>
      <c r="AD604" s="88"/>
      <c r="AE604" s="88"/>
      <c r="AF604" s="88"/>
      <c r="AG604" s="88"/>
      <c r="AH604" s="88"/>
      <c r="AI604" s="88"/>
      <c r="AJ604" s="88"/>
    </row>
    <row r="605" spans="1:36" ht="12.75" x14ac:dyDescent="0.2">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c r="AA605" s="88"/>
      <c r="AB605" s="88"/>
      <c r="AC605" s="88"/>
      <c r="AD605" s="88"/>
      <c r="AE605" s="88"/>
      <c r="AF605" s="88"/>
      <c r="AG605" s="88"/>
      <c r="AH605" s="88"/>
      <c r="AI605" s="88"/>
      <c r="AJ605" s="88"/>
    </row>
    <row r="606" spans="1:36" ht="12.75" x14ac:dyDescent="0.2">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c r="AA606" s="88"/>
      <c r="AB606" s="88"/>
      <c r="AC606" s="88"/>
      <c r="AD606" s="88"/>
      <c r="AE606" s="88"/>
      <c r="AF606" s="88"/>
      <c r="AG606" s="88"/>
      <c r="AH606" s="88"/>
      <c r="AI606" s="88"/>
      <c r="AJ606" s="88"/>
    </row>
    <row r="607" spans="1:36" ht="12.75" x14ac:dyDescent="0.2">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c r="AA607" s="88"/>
      <c r="AB607" s="88"/>
      <c r="AC607" s="88"/>
      <c r="AD607" s="88"/>
      <c r="AE607" s="88"/>
      <c r="AF607" s="88"/>
      <c r="AG607" s="88"/>
      <c r="AH607" s="88"/>
      <c r="AI607" s="88"/>
      <c r="AJ607" s="88"/>
    </row>
    <row r="608" spans="1:36" ht="12.75" x14ac:dyDescent="0.2">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c r="AA608" s="88"/>
      <c r="AB608" s="88"/>
      <c r="AC608" s="88"/>
      <c r="AD608" s="88"/>
      <c r="AE608" s="88"/>
      <c r="AF608" s="88"/>
      <c r="AG608" s="88"/>
      <c r="AH608" s="88"/>
      <c r="AI608" s="88"/>
      <c r="AJ608" s="88"/>
    </row>
    <row r="609" spans="1:36" ht="12.75" x14ac:dyDescent="0.2">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c r="AA609" s="88"/>
      <c r="AB609" s="88"/>
      <c r="AC609" s="88"/>
      <c r="AD609" s="88"/>
      <c r="AE609" s="88"/>
      <c r="AF609" s="88"/>
      <c r="AG609" s="88"/>
      <c r="AH609" s="88"/>
      <c r="AI609" s="88"/>
      <c r="AJ609" s="88"/>
    </row>
    <row r="610" spans="1:36" ht="12.75" x14ac:dyDescent="0.2">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c r="AA610" s="88"/>
      <c r="AB610" s="88"/>
      <c r="AC610" s="88"/>
      <c r="AD610" s="88"/>
      <c r="AE610" s="88"/>
      <c r="AF610" s="88"/>
      <c r="AG610" s="88"/>
      <c r="AH610" s="88"/>
      <c r="AI610" s="88"/>
      <c r="AJ610" s="88"/>
    </row>
    <row r="611" spans="1:36" ht="12.75" x14ac:dyDescent="0.2">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c r="AA611" s="88"/>
      <c r="AB611" s="88"/>
      <c r="AC611" s="88"/>
      <c r="AD611" s="88"/>
      <c r="AE611" s="88"/>
      <c r="AF611" s="88"/>
      <c r="AG611" s="88"/>
      <c r="AH611" s="88"/>
      <c r="AI611" s="88"/>
      <c r="AJ611" s="88"/>
    </row>
    <row r="612" spans="1:36" ht="12.75" x14ac:dyDescent="0.2">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c r="AA612" s="88"/>
      <c r="AB612" s="88"/>
      <c r="AC612" s="88"/>
      <c r="AD612" s="88"/>
      <c r="AE612" s="88"/>
      <c r="AF612" s="88"/>
      <c r="AG612" s="88"/>
      <c r="AH612" s="88"/>
      <c r="AI612" s="88"/>
      <c r="AJ612" s="88"/>
    </row>
    <row r="613" spans="1:36" ht="12.75" x14ac:dyDescent="0.2">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c r="AA613" s="88"/>
      <c r="AB613" s="88"/>
      <c r="AC613" s="88"/>
      <c r="AD613" s="88"/>
      <c r="AE613" s="88"/>
      <c r="AF613" s="88"/>
      <c r="AG613" s="88"/>
      <c r="AH613" s="88"/>
      <c r="AI613" s="88"/>
      <c r="AJ613" s="88"/>
    </row>
    <row r="614" spans="1:36" ht="12.75" x14ac:dyDescent="0.2">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c r="AA614" s="88"/>
      <c r="AB614" s="88"/>
      <c r="AC614" s="88"/>
      <c r="AD614" s="88"/>
      <c r="AE614" s="88"/>
      <c r="AF614" s="88"/>
      <c r="AG614" s="88"/>
      <c r="AH614" s="88"/>
      <c r="AI614" s="88"/>
      <c r="AJ614" s="88"/>
    </row>
    <row r="615" spans="1:36" ht="12.75" x14ac:dyDescent="0.2">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c r="AA615" s="88"/>
      <c r="AB615" s="88"/>
      <c r="AC615" s="88"/>
      <c r="AD615" s="88"/>
      <c r="AE615" s="88"/>
      <c r="AF615" s="88"/>
      <c r="AG615" s="88"/>
      <c r="AH615" s="88"/>
      <c r="AI615" s="88"/>
      <c r="AJ615" s="88"/>
    </row>
    <row r="616" spans="1:36" ht="12.75" x14ac:dyDescent="0.2">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c r="AA616" s="88"/>
      <c r="AB616" s="88"/>
      <c r="AC616" s="88"/>
      <c r="AD616" s="88"/>
      <c r="AE616" s="88"/>
      <c r="AF616" s="88"/>
      <c r="AG616" s="88"/>
      <c r="AH616" s="88"/>
      <c r="AI616" s="88"/>
      <c r="AJ616" s="88"/>
    </row>
    <row r="617" spans="1:36" ht="12.75" x14ac:dyDescent="0.2">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c r="AA617" s="88"/>
      <c r="AB617" s="88"/>
      <c r="AC617" s="88"/>
      <c r="AD617" s="88"/>
      <c r="AE617" s="88"/>
      <c r="AF617" s="88"/>
      <c r="AG617" s="88"/>
      <c r="AH617" s="88"/>
      <c r="AI617" s="88"/>
      <c r="AJ617" s="88"/>
    </row>
    <row r="618" spans="1:36" ht="12.75" x14ac:dyDescent="0.2">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c r="AA618" s="88"/>
      <c r="AB618" s="88"/>
      <c r="AC618" s="88"/>
      <c r="AD618" s="88"/>
      <c r="AE618" s="88"/>
      <c r="AF618" s="88"/>
      <c r="AG618" s="88"/>
      <c r="AH618" s="88"/>
      <c r="AI618" s="88"/>
      <c r="AJ618" s="88"/>
    </row>
    <row r="619" spans="1:36" ht="12.75" x14ac:dyDescent="0.2">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c r="AA619" s="88"/>
      <c r="AB619" s="88"/>
      <c r="AC619" s="88"/>
      <c r="AD619" s="88"/>
      <c r="AE619" s="88"/>
      <c r="AF619" s="88"/>
      <c r="AG619" s="88"/>
      <c r="AH619" s="88"/>
      <c r="AI619" s="88"/>
      <c r="AJ619" s="88"/>
    </row>
    <row r="620" spans="1:36" ht="12.75" x14ac:dyDescent="0.2">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c r="AA620" s="88"/>
      <c r="AB620" s="88"/>
      <c r="AC620" s="88"/>
      <c r="AD620" s="88"/>
      <c r="AE620" s="88"/>
      <c r="AF620" s="88"/>
      <c r="AG620" s="88"/>
      <c r="AH620" s="88"/>
      <c r="AI620" s="88"/>
      <c r="AJ620" s="88"/>
    </row>
    <row r="621" spans="1:36" ht="12.75" x14ac:dyDescent="0.2">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c r="AA621" s="88"/>
      <c r="AB621" s="88"/>
      <c r="AC621" s="88"/>
      <c r="AD621" s="88"/>
      <c r="AE621" s="88"/>
      <c r="AF621" s="88"/>
      <c r="AG621" s="88"/>
      <c r="AH621" s="88"/>
      <c r="AI621" s="88"/>
      <c r="AJ621" s="88"/>
    </row>
    <row r="622" spans="1:36" ht="12.75" x14ac:dyDescent="0.2">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c r="AA622" s="88"/>
      <c r="AB622" s="88"/>
      <c r="AC622" s="88"/>
      <c r="AD622" s="88"/>
      <c r="AE622" s="88"/>
      <c r="AF622" s="88"/>
      <c r="AG622" s="88"/>
      <c r="AH622" s="88"/>
      <c r="AI622" s="88"/>
      <c r="AJ622" s="88"/>
    </row>
    <row r="623" spans="1:36" ht="12.75" x14ac:dyDescent="0.2">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c r="AA623" s="88"/>
      <c r="AB623" s="88"/>
      <c r="AC623" s="88"/>
      <c r="AD623" s="88"/>
      <c r="AE623" s="88"/>
      <c r="AF623" s="88"/>
      <c r="AG623" s="88"/>
      <c r="AH623" s="88"/>
      <c r="AI623" s="88"/>
      <c r="AJ623" s="88"/>
    </row>
    <row r="624" spans="1:36" ht="12.75" x14ac:dyDescent="0.2">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c r="AA624" s="88"/>
      <c r="AB624" s="88"/>
      <c r="AC624" s="88"/>
      <c r="AD624" s="88"/>
      <c r="AE624" s="88"/>
      <c r="AF624" s="88"/>
      <c r="AG624" s="88"/>
      <c r="AH624" s="88"/>
      <c r="AI624" s="88"/>
      <c r="AJ624" s="88"/>
    </row>
    <row r="625" spans="1:36" ht="12.75" x14ac:dyDescent="0.2">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c r="AA625" s="88"/>
      <c r="AB625" s="88"/>
      <c r="AC625" s="88"/>
      <c r="AD625" s="88"/>
      <c r="AE625" s="88"/>
      <c r="AF625" s="88"/>
      <c r="AG625" s="88"/>
      <c r="AH625" s="88"/>
      <c r="AI625" s="88"/>
      <c r="AJ625" s="88"/>
    </row>
    <row r="626" spans="1:36" ht="12.75" x14ac:dyDescent="0.2">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c r="AA626" s="88"/>
      <c r="AB626" s="88"/>
      <c r="AC626" s="88"/>
      <c r="AD626" s="88"/>
      <c r="AE626" s="88"/>
      <c r="AF626" s="88"/>
      <c r="AG626" s="88"/>
      <c r="AH626" s="88"/>
      <c r="AI626" s="88"/>
      <c r="AJ626" s="88"/>
    </row>
    <row r="627" spans="1:36" ht="12.75" x14ac:dyDescent="0.2">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c r="AA627" s="88"/>
      <c r="AB627" s="88"/>
      <c r="AC627" s="88"/>
      <c r="AD627" s="88"/>
      <c r="AE627" s="88"/>
      <c r="AF627" s="88"/>
      <c r="AG627" s="88"/>
      <c r="AH627" s="88"/>
      <c r="AI627" s="88"/>
      <c r="AJ627" s="88"/>
    </row>
    <row r="628" spans="1:36" ht="12.75" x14ac:dyDescent="0.2">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c r="AA628" s="88"/>
      <c r="AB628" s="88"/>
      <c r="AC628" s="88"/>
      <c r="AD628" s="88"/>
      <c r="AE628" s="88"/>
      <c r="AF628" s="88"/>
      <c r="AG628" s="88"/>
      <c r="AH628" s="88"/>
      <c r="AI628" s="88"/>
      <c r="AJ628" s="88"/>
    </row>
    <row r="629" spans="1:36" ht="12.75" x14ac:dyDescent="0.2">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c r="AA629" s="88"/>
      <c r="AB629" s="88"/>
      <c r="AC629" s="88"/>
      <c r="AD629" s="88"/>
      <c r="AE629" s="88"/>
      <c r="AF629" s="88"/>
      <c r="AG629" s="88"/>
      <c r="AH629" s="88"/>
      <c r="AI629" s="88"/>
      <c r="AJ629" s="88"/>
    </row>
    <row r="630" spans="1:36" ht="12.75" x14ac:dyDescent="0.2">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c r="AA630" s="88"/>
      <c r="AB630" s="88"/>
      <c r="AC630" s="88"/>
      <c r="AD630" s="88"/>
      <c r="AE630" s="88"/>
      <c r="AF630" s="88"/>
      <c r="AG630" s="88"/>
      <c r="AH630" s="88"/>
      <c r="AI630" s="88"/>
      <c r="AJ630" s="88"/>
    </row>
    <row r="631" spans="1:36" ht="12.75" x14ac:dyDescent="0.2">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c r="AA631" s="88"/>
      <c r="AB631" s="88"/>
      <c r="AC631" s="88"/>
      <c r="AD631" s="88"/>
      <c r="AE631" s="88"/>
      <c r="AF631" s="88"/>
      <c r="AG631" s="88"/>
      <c r="AH631" s="88"/>
      <c r="AI631" s="88"/>
      <c r="AJ631" s="88"/>
    </row>
    <row r="632" spans="1:36" ht="12.75" x14ac:dyDescent="0.2">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c r="AA632" s="88"/>
      <c r="AB632" s="88"/>
      <c r="AC632" s="88"/>
      <c r="AD632" s="88"/>
      <c r="AE632" s="88"/>
      <c r="AF632" s="88"/>
      <c r="AG632" s="88"/>
      <c r="AH632" s="88"/>
      <c r="AI632" s="88"/>
      <c r="AJ632" s="88"/>
    </row>
    <row r="633" spans="1:36" ht="12.75" x14ac:dyDescent="0.2">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c r="AA633" s="88"/>
      <c r="AB633" s="88"/>
      <c r="AC633" s="88"/>
      <c r="AD633" s="88"/>
      <c r="AE633" s="88"/>
      <c r="AF633" s="88"/>
      <c r="AG633" s="88"/>
      <c r="AH633" s="88"/>
      <c r="AI633" s="88"/>
      <c r="AJ633" s="88"/>
    </row>
    <row r="634" spans="1:36" ht="12.75" x14ac:dyDescent="0.2">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c r="AA634" s="88"/>
      <c r="AB634" s="88"/>
      <c r="AC634" s="88"/>
      <c r="AD634" s="88"/>
      <c r="AE634" s="88"/>
      <c r="AF634" s="88"/>
      <c r="AG634" s="88"/>
      <c r="AH634" s="88"/>
      <c r="AI634" s="88"/>
      <c r="AJ634" s="88"/>
    </row>
    <row r="635" spans="1:36" ht="12.75" x14ac:dyDescent="0.2">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c r="AA635" s="88"/>
      <c r="AB635" s="88"/>
      <c r="AC635" s="88"/>
      <c r="AD635" s="88"/>
      <c r="AE635" s="88"/>
      <c r="AF635" s="88"/>
      <c r="AG635" s="88"/>
      <c r="AH635" s="88"/>
      <c r="AI635" s="88"/>
      <c r="AJ635" s="88"/>
    </row>
    <row r="636" spans="1:36" ht="12.75" x14ac:dyDescent="0.2">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c r="AA636" s="88"/>
      <c r="AB636" s="88"/>
      <c r="AC636" s="88"/>
      <c r="AD636" s="88"/>
      <c r="AE636" s="88"/>
      <c r="AF636" s="88"/>
      <c r="AG636" s="88"/>
      <c r="AH636" s="88"/>
      <c r="AI636" s="88"/>
      <c r="AJ636" s="88"/>
    </row>
    <row r="637" spans="1:36" ht="12.75" x14ac:dyDescent="0.2">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c r="AA637" s="88"/>
      <c r="AB637" s="88"/>
      <c r="AC637" s="88"/>
      <c r="AD637" s="88"/>
      <c r="AE637" s="88"/>
      <c r="AF637" s="88"/>
      <c r="AG637" s="88"/>
      <c r="AH637" s="88"/>
      <c r="AI637" s="88"/>
      <c r="AJ637" s="88"/>
    </row>
    <row r="638" spans="1:36" ht="12.75" x14ac:dyDescent="0.2">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c r="AA638" s="88"/>
      <c r="AB638" s="88"/>
      <c r="AC638" s="88"/>
      <c r="AD638" s="88"/>
      <c r="AE638" s="88"/>
      <c r="AF638" s="88"/>
      <c r="AG638" s="88"/>
      <c r="AH638" s="88"/>
      <c r="AI638" s="88"/>
      <c r="AJ638" s="88"/>
    </row>
    <row r="639" spans="1:36" ht="12.75" x14ac:dyDescent="0.2">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c r="AA639" s="88"/>
      <c r="AB639" s="88"/>
      <c r="AC639" s="88"/>
      <c r="AD639" s="88"/>
      <c r="AE639" s="88"/>
      <c r="AF639" s="88"/>
      <c r="AG639" s="88"/>
      <c r="AH639" s="88"/>
      <c r="AI639" s="88"/>
      <c r="AJ639" s="88"/>
    </row>
    <row r="640" spans="1:36" ht="12.75" x14ac:dyDescent="0.2">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c r="AA640" s="88"/>
      <c r="AB640" s="88"/>
      <c r="AC640" s="88"/>
      <c r="AD640" s="88"/>
      <c r="AE640" s="88"/>
      <c r="AF640" s="88"/>
      <c r="AG640" s="88"/>
      <c r="AH640" s="88"/>
      <c r="AI640" s="88"/>
      <c r="AJ640" s="88"/>
    </row>
    <row r="641" spans="1:36" ht="12.75" x14ac:dyDescent="0.2">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c r="AA641" s="88"/>
      <c r="AB641" s="88"/>
      <c r="AC641" s="88"/>
      <c r="AD641" s="88"/>
      <c r="AE641" s="88"/>
      <c r="AF641" s="88"/>
      <c r="AG641" s="88"/>
      <c r="AH641" s="88"/>
      <c r="AI641" s="88"/>
      <c r="AJ641" s="88"/>
    </row>
    <row r="642" spans="1:36" ht="12.75" x14ac:dyDescent="0.2">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c r="AA642" s="88"/>
      <c r="AB642" s="88"/>
      <c r="AC642" s="88"/>
      <c r="AD642" s="88"/>
      <c r="AE642" s="88"/>
      <c r="AF642" s="88"/>
      <c r="AG642" s="88"/>
      <c r="AH642" s="88"/>
      <c r="AI642" s="88"/>
      <c r="AJ642" s="88"/>
    </row>
    <row r="643" spans="1:36" ht="12.75" x14ac:dyDescent="0.2">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c r="AA643" s="88"/>
      <c r="AB643" s="88"/>
      <c r="AC643" s="88"/>
      <c r="AD643" s="88"/>
      <c r="AE643" s="88"/>
      <c r="AF643" s="88"/>
      <c r="AG643" s="88"/>
      <c r="AH643" s="88"/>
      <c r="AI643" s="88"/>
      <c r="AJ643" s="88"/>
    </row>
    <row r="644" spans="1:36" ht="12.75" x14ac:dyDescent="0.2">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c r="AA644" s="88"/>
      <c r="AB644" s="88"/>
      <c r="AC644" s="88"/>
      <c r="AD644" s="88"/>
      <c r="AE644" s="88"/>
      <c r="AF644" s="88"/>
      <c r="AG644" s="88"/>
      <c r="AH644" s="88"/>
      <c r="AI644" s="88"/>
      <c r="AJ644" s="88"/>
    </row>
    <row r="645" spans="1:36" ht="12.75" x14ac:dyDescent="0.2">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c r="AA645" s="88"/>
      <c r="AB645" s="88"/>
      <c r="AC645" s="88"/>
      <c r="AD645" s="88"/>
      <c r="AE645" s="88"/>
      <c r="AF645" s="88"/>
      <c r="AG645" s="88"/>
      <c r="AH645" s="88"/>
      <c r="AI645" s="88"/>
      <c r="AJ645" s="88"/>
    </row>
    <row r="646" spans="1:36" ht="12.75" x14ac:dyDescent="0.2">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c r="AA646" s="88"/>
      <c r="AB646" s="88"/>
      <c r="AC646" s="88"/>
      <c r="AD646" s="88"/>
      <c r="AE646" s="88"/>
      <c r="AF646" s="88"/>
      <c r="AG646" s="88"/>
      <c r="AH646" s="88"/>
      <c r="AI646" s="88"/>
      <c r="AJ646" s="88"/>
    </row>
    <row r="647" spans="1:36" ht="12.75" x14ac:dyDescent="0.2">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c r="AA647" s="88"/>
      <c r="AB647" s="88"/>
      <c r="AC647" s="88"/>
      <c r="AD647" s="88"/>
      <c r="AE647" s="88"/>
      <c r="AF647" s="88"/>
      <c r="AG647" s="88"/>
      <c r="AH647" s="88"/>
      <c r="AI647" s="88"/>
      <c r="AJ647" s="88"/>
    </row>
    <row r="648" spans="1:36" ht="12.75" x14ac:dyDescent="0.2">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c r="AA648" s="88"/>
      <c r="AB648" s="88"/>
      <c r="AC648" s="88"/>
      <c r="AD648" s="88"/>
      <c r="AE648" s="88"/>
      <c r="AF648" s="88"/>
      <c r="AG648" s="88"/>
      <c r="AH648" s="88"/>
      <c r="AI648" s="88"/>
      <c r="AJ648" s="88"/>
    </row>
    <row r="649" spans="1:36" ht="12.75" x14ac:dyDescent="0.2">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c r="AA649" s="88"/>
      <c r="AB649" s="88"/>
      <c r="AC649" s="88"/>
      <c r="AD649" s="88"/>
      <c r="AE649" s="88"/>
      <c r="AF649" s="88"/>
      <c r="AG649" s="88"/>
      <c r="AH649" s="88"/>
      <c r="AI649" s="88"/>
      <c r="AJ649" s="88"/>
    </row>
    <row r="650" spans="1:36" ht="12.75" x14ac:dyDescent="0.2">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c r="AA650" s="88"/>
      <c r="AB650" s="88"/>
      <c r="AC650" s="88"/>
      <c r="AD650" s="88"/>
      <c r="AE650" s="88"/>
      <c r="AF650" s="88"/>
      <c r="AG650" s="88"/>
      <c r="AH650" s="88"/>
      <c r="AI650" s="88"/>
      <c r="AJ650" s="88"/>
    </row>
    <row r="651" spans="1:36" ht="12.75" x14ac:dyDescent="0.2">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c r="AA651" s="88"/>
      <c r="AB651" s="88"/>
      <c r="AC651" s="88"/>
      <c r="AD651" s="88"/>
      <c r="AE651" s="88"/>
      <c r="AF651" s="88"/>
      <c r="AG651" s="88"/>
      <c r="AH651" s="88"/>
      <c r="AI651" s="88"/>
      <c r="AJ651" s="88"/>
    </row>
    <row r="652" spans="1:36" ht="12.75" x14ac:dyDescent="0.2">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c r="AA652" s="88"/>
      <c r="AB652" s="88"/>
      <c r="AC652" s="88"/>
      <c r="AD652" s="88"/>
      <c r="AE652" s="88"/>
      <c r="AF652" s="88"/>
      <c r="AG652" s="88"/>
      <c r="AH652" s="88"/>
      <c r="AI652" s="88"/>
      <c r="AJ652" s="88"/>
    </row>
    <row r="653" spans="1:36" ht="12.75" x14ac:dyDescent="0.2">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c r="AA653" s="88"/>
      <c r="AB653" s="88"/>
      <c r="AC653" s="88"/>
      <c r="AD653" s="88"/>
      <c r="AE653" s="88"/>
      <c r="AF653" s="88"/>
      <c r="AG653" s="88"/>
      <c r="AH653" s="88"/>
      <c r="AI653" s="88"/>
      <c r="AJ653" s="88"/>
    </row>
    <row r="654" spans="1:36" ht="12.75" x14ac:dyDescent="0.2">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c r="AA654" s="88"/>
      <c r="AB654" s="88"/>
      <c r="AC654" s="88"/>
      <c r="AD654" s="88"/>
      <c r="AE654" s="88"/>
      <c r="AF654" s="88"/>
      <c r="AG654" s="88"/>
      <c r="AH654" s="88"/>
      <c r="AI654" s="88"/>
      <c r="AJ654" s="88"/>
    </row>
    <row r="655" spans="1:36" ht="12.75" x14ac:dyDescent="0.2">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c r="AA655" s="88"/>
      <c r="AB655" s="88"/>
      <c r="AC655" s="88"/>
      <c r="AD655" s="88"/>
      <c r="AE655" s="88"/>
      <c r="AF655" s="88"/>
      <c r="AG655" s="88"/>
      <c r="AH655" s="88"/>
      <c r="AI655" s="88"/>
      <c r="AJ655" s="88"/>
    </row>
    <row r="656" spans="1:36" ht="12.75" x14ac:dyDescent="0.2">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c r="AA656" s="88"/>
      <c r="AB656" s="88"/>
      <c r="AC656" s="88"/>
      <c r="AD656" s="88"/>
      <c r="AE656" s="88"/>
      <c r="AF656" s="88"/>
      <c r="AG656" s="88"/>
      <c r="AH656" s="88"/>
      <c r="AI656" s="88"/>
      <c r="AJ656" s="88"/>
    </row>
    <row r="657" spans="1:36" ht="12.75" x14ac:dyDescent="0.2">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c r="AA657" s="88"/>
      <c r="AB657" s="88"/>
      <c r="AC657" s="88"/>
      <c r="AD657" s="88"/>
      <c r="AE657" s="88"/>
      <c r="AF657" s="88"/>
      <c r="AG657" s="88"/>
      <c r="AH657" s="88"/>
      <c r="AI657" s="88"/>
      <c r="AJ657" s="88"/>
    </row>
    <row r="658" spans="1:36" ht="12.75" x14ac:dyDescent="0.2">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c r="AA658" s="88"/>
      <c r="AB658" s="88"/>
      <c r="AC658" s="88"/>
      <c r="AD658" s="88"/>
      <c r="AE658" s="88"/>
      <c r="AF658" s="88"/>
      <c r="AG658" s="88"/>
      <c r="AH658" s="88"/>
      <c r="AI658" s="88"/>
      <c r="AJ658" s="88"/>
    </row>
    <row r="659" spans="1:36" ht="12.75" x14ac:dyDescent="0.2">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c r="AA659" s="88"/>
      <c r="AB659" s="88"/>
      <c r="AC659" s="88"/>
      <c r="AD659" s="88"/>
      <c r="AE659" s="88"/>
      <c r="AF659" s="88"/>
      <c r="AG659" s="88"/>
      <c r="AH659" s="88"/>
      <c r="AI659" s="88"/>
      <c r="AJ659" s="88"/>
    </row>
    <row r="660" spans="1:36" ht="12.75" x14ac:dyDescent="0.2">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c r="AA660" s="88"/>
      <c r="AB660" s="88"/>
      <c r="AC660" s="88"/>
      <c r="AD660" s="88"/>
      <c r="AE660" s="88"/>
      <c r="AF660" s="88"/>
      <c r="AG660" s="88"/>
      <c r="AH660" s="88"/>
      <c r="AI660" s="88"/>
      <c r="AJ660" s="88"/>
    </row>
    <row r="661" spans="1:36" ht="12.75" x14ac:dyDescent="0.2">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c r="AA661" s="88"/>
      <c r="AB661" s="88"/>
      <c r="AC661" s="88"/>
      <c r="AD661" s="88"/>
      <c r="AE661" s="88"/>
      <c r="AF661" s="88"/>
      <c r="AG661" s="88"/>
      <c r="AH661" s="88"/>
      <c r="AI661" s="88"/>
      <c r="AJ661" s="88"/>
    </row>
    <row r="662" spans="1:36" ht="12.75" x14ac:dyDescent="0.2">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c r="AA662" s="88"/>
      <c r="AB662" s="88"/>
      <c r="AC662" s="88"/>
      <c r="AD662" s="88"/>
      <c r="AE662" s="88"/>
      <c r="AF662" s="88"/>
      <c r="AG662" s="88"/>
      <c r="AH662" s="88"/>
      <c r="AI662" s="88"/>
      <c r="AJ662" s="88"/>
    </row>
    <row r="663" spans="1:36" ht="12.75" x14ac:dyDescent="0.2">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c r="AA663" s="88"/>
      <c r="AB663" s="88"/>
      <c r="AC663" s="88"/>
      <c r="AD663" s="88"/>
      <c r="AE663" s="88"/>
      <c r="AF663" s="88"/>
      <c r="AG663" s="88"/>
      <c r="AH663" s="88"/>
      <c r="AI663" s="88"/>
      <c r="AJ663" s="88"/>
    </row>
    <row r="664" spans="1:36" ht="12.75" x14ac:dyDescent="0.2">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c r="AA664" s="88"/>
      <c r="AB664" s="88"/>
      <c r="AC664" s="88"/>
      <c r="AD664" s="88"/>
      <c r="AE664" s="88"/>
      <c r="AF664" s="88"/>
      <c r="AG664" s="88"/>
      <c r="AH664" s="88"/>
      <c r="AI664" s="88"/>
      <c r="AJ664" s="88"/>
    </row>
    <row r="665" spans="1:36" ht="12.75" x14ac:dyDescent="0.2">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c r="AA665" s="88"/>
      <c r="AB665" s="88"/>
      <c r="AC665" s="88"/>
      <c r="AD665" s="88"/>
      <c r="AE665" s="88"/>
      <c r="AF665" s="88"/>
      <c r="AG665" s="88"/>
      <c r="AH665" s="88"/>
      <c r="AI665" s="88"/>
      <c r="AJ665" s="88"/>
    </row>
    <row r="666" spans="1:36" ht="12.75" x14ac:dyDescent="0.2">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c r="AA666" s="88"/>
      <c r="AB666" s="88"/>
      <c r="AC666" s="88"/>
      <c r="AD666" s="88"/>
      <c r="AE666" s="88"/>
      <c r="AF666" s="88"/>
      <c r="AG666" s="88"/>
      <c r="AH666" s="88"/>
      <c r="AI666" s="88"/>
      <c r="AJ666" s="88"/>
    </row>
    <row r="667" spans="1:36" ht="12.75" x14ac:dyDescent="0.2">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c r="AA667" s="88"/>
      <c r="AB667" s="88"/>
      <c r="AC667" s="88"/>
      <c r="AD667" s="88"/>
      <c r="AE667" s="88"/>
      <c r="AF667" s="88"/>
      <c r="AG667" s="88"/>
      <c r="AH667" s="88"/>
      <c r="AI667" s="88"/>
      <c r="AJ667" s="88"/>
    </row>
    <row r="668" spans="1:36" ht="12.75" x14ac:dyDescent="0.2">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c r="AA668" s="88"/>
      <c r="AB668" s="88"/>
      <c r="AC668" s="88"/>
      <c r="AD668" s="88"/>
      <c r="AE668" s="88"/>
      <c r="AF668" s="88"/>
      <c r="AG668" s="88"/>
      <c r="AH668" s="88"/>
      <c r="AI668" s="88"/>
      <c r="AJ668" s="88"/>
    </row>
    <row r="669" spans="1:36" ht="12.75" x14ac:dyDescent="0.2">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c r="AA669" s="88"/>
      <c r="AB669" s="88"/>
      <c r="AC669" s="88"/>
      <c r="AD669" s="88"/>
      <c r="AE669" s="88"/>
      <c r="AF669" s="88"/>
      <c r="AG669" s="88"/>
      <c r="AH669" s="88"/>
      <c r="AI669" s="88"/>
      <c r="AJ669" s="88"/>
    </row>
    <row r="670" spans="1:36" ht="12.75" x14ac:dyDescent="0.2">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c r="AA670" s="88"/>
      <c r="AB670" s="88"/>
      <c r="AC670" s="88"/>
      <c r="AD670" s="88"/>
      <c r="AE670" s="88"/>
      <c r="AF670" s="88"/>
      <c r="AG670" s="88"/>
      <c r="AH670" s="88"/>
      <c r="AI670" s="88"/>
      <c r="AJ670" s="88"/>
    </row>
    <row r="671" spans="1:36" ht="12.75" x14ac:dyDescent="0.2">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c r="AA671" s="88"/>
      <c r="AB671" s="88"/>
      <c r="AC671" s="88"/>
      <c r="AD671" s="88"/>
      <c r="AE671" s="88"/>
      <c r="AF671" s="88"/>
      <c r="AG671" s="88"/>
      <c r="AH671" s="88"/>
      <c r="AI671" s="88"/>
      <c r="AJ671" s="88"/>
    </row>
    <row r="672" spans="1:36" ht="12.75" x14ac:dyDescent="0.2">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c r="AA672" s="88"/>
      <c r="AB672" s="88"/>
      <c r="AC672" s="88"/>
      <c r="AD672" s="88"/>
      <c r="AE672" s="88"/>
      <c r="AF672" s="88"/>
      <c r="AG672" s="88"/>
      <c r="AH672" s="88"/>
      <c r="AI672" s="88"/>
      <c r="AJ672" s="88"/>
    </row>
    <row r="673" spans="1:36" ht="12.75" x14ac:dyDescent="0.2">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c r="AA673" s="88"/>
      <c r="AB673" s="88"/>
      <c r="AC673" s="88"/>
      <c r="AD673" s="88"/>
      <c r="AE673" s="88"/>
      <c r="AF673" s="88"/>
      <c r="AG673" s="88"/>
      <c r="AH673" s="88"/>
      <c r="AI673" s="88"/>
      <c r="AJ673" s="88"/>
    </row>
    <row r="674" spans="1:36" ht="12.75" x14ac:dyDescent="0.2">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c r="AA674" s="88"/>
      <c r="AB674" s="88"/>
      <c r="AC674" s="88"/>
      <c r="AD674" s="88"/>
      <c r="AE674" s="88"/>
      <c r="AF674" s="88"/>
      <c r="AG674" s="88"/>
      <c r="AH674" s="88"/>
      <c r="AI674" s="88"/>
      <c r="AJ674" s="88"/>
    </row>
    <row r="675" spans="1:36" ht="12.75" x14ac:dyDescent="0.2">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c r="AA675" s="88"/>
      <c r="AB675" s="88"/>
      <c r="AC675" s="88"/>
      <c r="AD675" s="88"/>
      <c r="AE675" s="88"/>
      <c r="AF675" s="88"/>
      <c r="AG675" s="88"/>
      <c r="AH675" s="88"/>
      <c r="AI675" s="88"/>
      <c r="AJ675" s="88"/>
    </row>
    <row r="676" spans="1:36" ht="12.75" x14ac:dyDescent="0.2">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c r="AA676" s="88"/>
      <c r="AB676" s="88"/>
      <c r="AC676" s="88"/>
      <c r="AD676" s="88"/>
      <c r="AE676" s="88"/>
      <c r="AF676" s="88"/>
      <c r="AG676" s="88"/>
      <c r="AH676" s="88"/>
      <c r="AI676" s="88"/>
      <c r="AJ676" s="88"/>
    </row>
    <row r="677" spans="1:36" ht="12.75" x14ac:dyDescent="0.2">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c r="AA677" s="88"/>
      <c r="AB677" s="88"/>
      <c r="AC677" s="88"/>
      <c r="AD677" s="88"/>
      <c r="AE677" s="88"/>
      <c r="AF677" s="88"/>
      <c r="AG677" s="88"/>
      <c r="AH677" s="88"/>
      <c r="AI677" s="88"/>
      <c r="AJ677" s="88"/>
    </row>
    <row r="678" spans="1:36" ht="12.75" x14ac:dyDescent="0.2">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c r="AA678" s="88"/>
      <c r="AB678" s="88"/>
      <c r="AC678" s="88"/>
      <c r="AD678" s="88"/>
      <c r="AE678" s="88"/>
      <c r="AF678" s="88"/>
      <c r="AG678" s="88"/>
      <c r="AH678" s="88"/>
      <c r="AI678" s="88"/>
      <c r="AJ678" s="88"/>
    </row>
    <row r="679" spans="1:36" ht="12.75" x14ac:dyDescent="0.2">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c r="AA679" s="88"/>
      <c r="AB679" s="88"/>
      <c r="AC679" s="88"/>
      <c r="AD679" s="88"/>
      <c r="AE679" s="88"/>
      <c r="AF679" s="88"/>
      <c r="AG679" s="88"/>
      <c r="AH679" s="88"/>
      <c r="AI679" s="88"/>
      <c r="AJ679" s="88"/>
    </row>
    <row r="680" spans="1:36" ht="12.75" x14ac:dyDescent="0.2">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c r="AA680" s="88"/>
      <c r="AB680" s="88"/>
      <c r="AC680" s="88"/>
      <c r="AD680" s="88"/>
      <c r="AE680" s="88"/>
      <c r="AF680" s="88"/>
      <c r="AG680" s="88"/>
      <c r="AH680" s="88"/>
      <c r="AI680" s="88"/>
      <c r="AJ680" s="88"/>
    </row>
    <row r="681" spans="1:36" ht="12.75" x14ac:dyDescent="0.2">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c r="AA681" s="88"/>
      <c r="AB681" s="88"/>
      <c r="AC681" s="88"/>
      <c r="AD681" s="88"/>
      <c r="AE681" s="88"/>
      <c r="AF681" s="88"/>
      <c r="AG681" s="88"/>
      <c r="AH681" s="88"/>
      <c r="AI681" s="88"/>
      <c r="AJ681" s="88"/>
    </row>
    <row r="682" spans="1:36" ht="12.75" x14ac:dyDescent="0.2">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c r="AA682" s="88"/>
      <c r="AB682" s="88"/>
      <c r="AC682" s="88"/>
      <c r="AD682" s="88"/>
      <c r="AE682" s="88"/>
      <c r="AF682" s="88"/>
      <c r="AG682" s="88"/>
      <c r="AH682" s="88"/>
      <c r="AI682" s="88"/>
      <c r="AJ682" s="88"/>
    </row>
    <row r="683" spans="1:36" ht="12.75" x14ac:dyDescent="0.2">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c r="AA683" s="88"/>
      <c r="AB683" s="88"/>
      <c r="AC683" s="88"/>
      <c r="AD683" s="88"/>
      <c r="AE683" s="88"/>
      <c r="AF683" s="88"/>
      <c r="AG683" s="88"/>
      <c r="AH683" s="88"/>
      <c r="AI683" s="88"/>
      <c r="AJ683" s="88"/>
    </row>
    <row r="684" spans="1:36" ht="12.75" x14ac:dyDescent="0.2">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c r="AA684" s="88"/>
      <c r="AB684" s="88"/>
      <c r="AC684" s="88"/>
      <c r="AD684" s="88"/>
      <c r="AE684" s="88"/>
      <c r="AF684" s="88"/>
      <c r="AG684" s="88"/>
      <c r="AH684" s="88"/>
      <c r="AI684" s="88"/>
      <c r="AJ684" s="88"/>
    </row>
    <row r="685" spans="1:36" ht="12.75" x14ac:dyDescent="0.2">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c r="AA685" s="88"/>
      <c r="AB685" s="88"/>
      <c r="AC685" s="88"/>
      <c r="AD685" s="88"/>
      <c r="AE685" s="88"/>
      <c r="AF685" s="88"/>
      <c r="AG685" s="88"/>
      <c r="AH685" s="88"/>
      <c r="AI685" s="88"/>
      <c r="AJ685" s="88"/>
    </row>
    <row r="686" spans="1:36" ht="12.75" x14ac:dyDescent="0.2">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c r="AA686" s="88"/>
      <c r="AB686" s="88"/>
      <c r="AC686" s="88"/>
      <c r="AD686" s="88"/>
      <c r="AE686" s="88"/>
      <c r="AF686" s="88"/>
      <c r="AG686" s="88"/>
      <c r="AH686" s="88"/>
      <c r="AI686" s="88"/>
      <c r="AJ686" s="88"/>
    </row>
    <row r="687" spans="1:36" ht="12.75" x14ac:dyDescent="0.2">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c r="AA687" s="88"/>
      <c r="AB687" s="88"/>
      <c r="AC687" s="88"/>
      <c r="AD687" s="88"/>
      <c r="AE687" s="88"/>
      <c r="AF687" s="88"/>
      <c r="AG687" s="88"/>
      <c r="AH687" s="88"/>
      <c r="AI687" s="88"/>
      <c r="AJ687" s="88"/>
    </row>
    <row r="688" spans="1:36" ht="12.75" x14ac:dyDescent="0.2">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c r="AA688" s="88"/>
      <c r="AB688" s="88"/>
      <c r="AC688" s="88"/>
      <c r="AD688" s="88"/>
      <c r="AE688" s="88"/>
      <c r="AF688" s="88"/>
      <c r="AG688" s="88"/>
      <c r="AH688" s="88"/>
      <c r="AI688" s="88"/>
      <c r="AJ688" s="88"/>
    </row>
    <row r="689" spans="1:36" ht="12.75" x14ac:dyDescent="0.2">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c r="AA689" s="88"/>
      <c r="AB689" s="88"/>
      <c r="AC689" s="88"/>
      <c r="AD689" s="88"/>
      <c r="AE689" s="88"/>
      <c r="AF689" s="88"/>
      <c r="AG689" s="88"/>
      <c r="AH689" s="88"/>
      <c r="AI689" s="88"/>
      <c r="AJ689" s="88"/>
    </row>
    <row r="690" spans="1:36" ht="12.75" x14ac:dyDescent="0.2">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c r="AA690" s="88"/>
      <c r="AB690" s="88"/>
      <c r="AC690" s="88"/>
      <c r="AD690" s="88"/>
      <c r="AE690" s="88"/>
      <c r="AF690" s="88"/>
      <c r="AG690" s="88"/>
      <c r="AH690" s="88"/>
      <c r="AI690" s="88"/>
      <c r="AJ690" s="88"/>
    </row>
    <row r="691" spans="1:36" ht="12.75" x14ac:dyDescent="0.2">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c r="AA691" s="88"/>
      <c r="AB691" s="88"/>
      <c r="AC691" s="88"/>
      <c r="AD691" s="88"/>
      <c r="AE691" s="88"/>
      <c r="AF691" s="88"/>
      <c r="AG691" s="88"/>
      <c r="AH691" s="88"/>
      <c r="AI691" s="88"/>
      <c r="AJ691" s="88"/>
    </row>
    <row r="692" spans="1:36" ht="12.75" x14ac:dyDescent="0.2">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c r="AA692" s="88"/>
      <c r="AB692" s="88"/>
      <c r="AC692" s="88"/>
      <c r="AD692" s="88"/>
      <c r="AE692" s="88"/>
      <c r="AF692" s="88"/>
      <c r="AG692" s="88"/>
      <c r="AH692" s="88"/>
      <c r="AI692" s="88"/>
      <c r="AJ692" s="88"/>
    </row>
    <row r="693" spans="1:36" ht="12.75" x14ac:dyDescent="0.2">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c r="AA693" s="88"/>
      <c r="AB693" s="88"/>
      <c r="AC693" s="88"/>
      <c r="AD693" s="88"/>
      <c r="AE693" s="88"/>
      <c r="AF693" s="88"/>
      <c r="AG693" s="88"/>
      <c r="AH693" s="88"/>
      <c r="AI693" s="88"/>
      <c r="AJ693" s="88"/>
    </row>
    <row r="694" spans="1:36" ht="12.75" x14ac:dyDescent="0.2">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c r="AA694" s="88"/>
      <c r="AB694" s="88"/>
      <c r="AC694" s="88"/>
      <c r="AD694" s="88"/>
      <c r="AE694" s="88"/>
      <c r="AF694" s="88"/>
      <c r="AG694" s="88"/>
      <c r="AH694" s="88"/>
      <c r="AI694" s="88"/>
      <c r="AJ694" s="88"/>
    </row>
    <row r="695" spans="1:36" ht="12.75" x14ac:dyDescent="0.2">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c r="AA695" s="88"/>
      <c r="AB695" s="88"/>
      <c r="AC695" s="88"/>
      <c r="AD695" s="88"/>
      <c r="AE695" s="88"/>
      <c r="AF695" s="88"/>
      <c r="AG695" s="88"/>
      <c r="AH695" s="88"/>
      <c r="AI695" s="88"/>
      <c r="AJ695" s="88"/>
    </row>
    <row r="696" spans="1:36" ht="12.75" x14ac:dyDescent="0.2">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c r="AA696" s="88"/>
      <c r="AB696" s="88"/>
      <c r="AC696" s="88"/>
      <c r="AD696" s="88"/>
      <c r="AE696" s="88"/>
      <c r="AF696" s="88"/>
      <c r="AG696" s="88"/>
      <c r="AH696" s="88"/>
      <c r="AI696" s="88"/>
      <c r="AJ696" s="88"/>
    </row>
    <row r="697" spans="1:36" ht="12.75" x14ac:dyDescent="0.2">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c r="AA697" s="88"/>
      <c r="AB697" s="88"/>
      <c r="AC697" s="88"/>
      <c r="AD697" s="88"/>
      <c r="AE697" s="88"/>
      <c r="AF697" s="88"/>
      <c r="AG697" s="88"/>
      <c r="AH697" s="88"/>
      <c r="AI697" s="88"/>
      <c r="AJ697" s="88"/>
    </row>
    <row r="698" spans="1:36" ht="12.75" x14ac:dyDescent="0.2">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c r="AA698" s="88"/>
      <c r="AB698" s="88"/>
      <c r="AC698" s="88"/>
      <c r="AD698" s="88"/>
      <c r="AE698" s="88"/>
      <c r="AF698" s="88"/>
      <c r="AG698" s="88"/>
      <c r="AH698" s="88"/>
      <c r="AI698" s="88"/>
      <c r="AJ698" s="88"/>
    </row>
    <row r="699" spans="1:36" ht="12.75" x14ac:dyDescent="0.2">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c r="AA699" s="88"/>
      <c r="AB699" s="88"/>
      <c r="AC699" s="88"/>
      <c r="AD699" s="88"/>
      <c r="AE699" s="88"/>
      <c r="AF699" s="88"/>
      <c r="AG699" s="88"/>
      <c r="AH699" s="88"/>
      <c r="AI699" s="88"/>
      <c r="AJ699" s="88"/>
    </row>
    <row r="700" spans="1:36" ht="12.75" x14ac:dyDescent="0.2">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c r="AA700" s="88"/>
      <c r="AB700" s="88"/>
      <c r="AC700" s="88"/>
      <c r="AD700" s="88"/>
      <c r="AE700" s="88"/>
      <c r="AF700" s="88"/>
      <c r="AG700" s="88"/>
      <c r="AH700" s="88"/>
      <c r="AI700" s="88"/>
      <c r="AJ700" s="88"/>
    </row>
    <row r="701" spans="1:36" ht="12.75" x14ac:dyDescent="0.2">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c r="AA701" s="88"/>
      <c r="AB701" s="88"/>
      <c r="AC701" s="88"/>
      <c r="AD701" s="88"/>
      <c r="AE701" s="88"/>
      <c r="AF701" s="88"/>
      <c r="AG701" s="88"/>
      <c r="AH701" s="88"/>
      <c r="AI701" s="88"/>
      <c r="AJ701" s="88"/>
    </row>
    <row r="702" spans="1:36" ht="12.75" x14ac:dyDescent="0.2">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c r="AA702" s="88"/>
      <c r="AB702" s="88"/>
      <c r="AC702" s="88"/>
      <c r="AD702" s="88"/>
      <c r="AE702" s="88"/>
      <c r="AF702" s="88"/>
      <c r="AG702" s="88"/>
      <c r="AH702" s="88"/>
      <c r="AI702" s="88"/>
      <c r="AJ702" s="88"/>
    </row>
    <row r="703" spans="1:36" ht="12.75" x14ac:dyDescent="0.2">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c r="AA703" s="88"/>
      <c r="AB703" s="88"/>
      <c r="AC703" s="88"/>
      <c r="AD703" s="88"/>
      <c r="AE703" s="88"/>
      <c r="AF703" s="88"/>
      <c r="AG703" s="88"/>
      <c r="AH703" s="88"/>
      <c r="AI703" s="88"/>
      <c r="AJ703" s="88"/>
    </row>
    <row r="704" spans="1:36" ht="12.75" x14ac:dyDescent="0.2">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c r="AA704" s="88"/>
      <c r="AB704" s="88"/>
      <c r="AC704" s="88"/>
      <c r="AD704" s="88"/>
      <c r="AE704" s="88"/>
      <c r="AF704" s="88"/>
      <c r="AG704" s="88"/>
      <c r="AH704" s="88"/>
      <c r="AI704" s="88"/>
      <c r="AJ704" s="88"/>
    </row>
    <row r="705" spans="1:36" ht="12.75" x14ac:dyDescent="0.2">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c r="AA705" s="88"/>
      <c r="AB705" s="88"/>
      <c r="AC705" s="88"/>
      <c r="AD705" s="88"/>
      <c r="AE705" s="88"/>
      <c r="AF705" s="88"/>
      <c r="AG705" s="88"/>
      <c r="AH705" s="88"/>
      <c r="AI705" s="88"/>
      <c r="AJ705" s="88"/>
    </row>
    <row r="706" spans="1:36" ht="12.75" x14ac:dyDescent="0.2">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c r="AA706" s="88"/>
      <c r="AB706" s="88"/>
      <c r="AC706" s="88"/>
      <c r="AD706" s="88"/>
      <c r="AE706" s="88"/>
      <c r="AF706" s="88"/>
      <c r="AG706" s="88"/>
      <c r="AH706" s="88"/>
      <c r="AI706" s="88"/>
      <c r="AJ706" s="88"/>
    </row>
    <row r="707" spans="1:36" ht="12.75" x14ac:dyDescent="0.2">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c r="AA707" s="88"/>
      <c r="AB707" s="88"/>
      <c r="AC707" s="88"/>
      <c r="AD707" s="88"/>
      <c r="AE707" s="88"/>
      <c r="AF707" s="88"/>
      <c r="AG707" s="88"/>
      <c r="AH707" s="88"/>
      <c r="AI707" s="88"/>
      <c r="AJ707" s="88"/>
    </row>
    <row r="708" spans="1:36" ht="12.75" x14ac:dyDescent="0.2">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c r="AA708" s="88"/>
      <c r="AB708" s="88"/>
      <c r="AC708" s="88"/>
      <c r="AD708" s="88"/>
      <c r="AE708" s="88"/>
      <c r="AF708" s="88"/>
      <c r="AG708" s="88"/>
      <c r="AH708" s="88"/>
      <c r="AI708" s="88"/>
      <c r="AJ708" s="88"/>
    </row>
    <row r="709" spans="1:36" ht="12.75" x14ac:dyDescent="0.2">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c r="AA709" s="88"/>
      <c r="AB709" s="88"/>
      <c r="AC709" s="88"/>
      <c r="AD709" s="88"/>
      <c r="AE709" s="88"/>
      <c r="AF709" s="88"/>
      <c r="AG709" s="88"/>
      <c r="AH709" s="88"/>
      <c r="AI709" s="88"/>
      <c r="AJ709" s="88"/>
    </row>
    <row r="710" spans="1:36" ht="12.75" x14ac:dyDescent="0.2">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c r="AA710" s="88"/>
      <c r="AB710" s="88"/>
      <c r="AC710" s="88"/>
      <c r="AD710" s="88"/>
      <c r="AE710" s="88"/>
      <c r="AF710" s="88"/>
      <c r="AG710" s="88"/>
      <c r="AH710" s="88"/>
      <c r="AI710" s="88"/>
      <c r="AJ710" s="88"/>
    </row>
    <row r="711" spans="1:36" ht="12.75" x14ac:dyDescent="0.2">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c r="AA711" s="88"/>
      <c r="AB711" s="88"/>
      <c r="AC711" s="88"/>
      <c r="AD711" s="88"/>
      <c r="AE711" s="88"/>
      <c r="AF711" s="88"/>
      <c r="AG711" s="88"/>
      <c r="AH711" s="88"/>
      <c r="AI711" s="88"/>
      <c r="AJ711" s="88"/>
    </row>
    <row r="712" spans="1:36" ht="12.75" x14ac:dyDescent="0.2">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c r="AA712" s="88"/>
      <c r="AB712" s="88"/>
      <c r="AC712" s="88"/>
      <c r="AD712" s="88"/>
      <c r="AE712" s="88"/>
      <c r="AF712" s="88"/>
      <c r="AG712" s="88"/>
      <c r="AH712" s="88"/>
      <c r="AI712" s="88"/>
      <c r="AJ712" s="88"/>
    </row>
    <row r="713" spans="1:36" ht="12.75" x14ac:dyDescent="0.2">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c r="AA713" s="88"/>
      <c r="AB713" s="88"/>
      <c r="AC713" s="88"/>
      <c r="AD713" s="88"/>
      <c r="AE713" s="88"/>
      <c r="AF713" s="88"/>
      <c r="AG713" s="88"/>
      <c r="AH713" s="88"/>
      <c r="AI713" s="88"/>
      <c r="AJ713" s="88"/>
    </row>
    <row r="714" spans="1:36" ht="12.75" x14ac:dyDescent="0.2">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c r="AA714" s="88"/>
      <c r="AB714" s="88"/>
      <c r="AC714" s="88"/>
      <c r="AD714" s="88"/>
      <c r="AE714" s="88"/>
      <c r="AF714" s="88"/>
      <c r="AG714" s="88"/>
      <c r="AH714" s="88"/>
      <c r="AI714" s="88"/>
      <c r="AJ714" s="88"/>
    </row>
    <row r="715" spans="1:36" ht="12.75" x14ac:dyDescent="0.2">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c r="AA715" s="88"/>
      <c r="AB715" s="88"/>
      <c r="AC715" s="88"/>
      <c r="AD715" s="88"/>
      <c r="AE715" s="88"/>
      <c r="AF715" s="88"/>
      <c r="AG715" s="88"/>
      <c r="AH715" s="88"/>
      <c r="AI715" s="88"/>
      <c r="AJ715" s="88"/>
    </row>
    <row r="716" spans="1:36" ht="12.75" x14ac:dyDescent="0.2">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c r="AA716" s="88"/>
      <c r="AB716" s="88"/>
      <c r="AC716" s="88"/>
      <c r="AD716" s="88"/>
      <c r="AE716" s="88"/>
      <c r="AF716" s="88"/>
      <c r="AG716" s="88"/>
      <c r="AH716" s="88"/>
      <c r="AI716" s="88"/>
      <c r="AJ716" s="88"/>
    </row>
    <row r="717" spans="1:36" ht="12.75" x14ac:dyDescent="0.2">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c r="AA717" s="88"/>
      <c r="AB717" s="88"/>
      <c r="AC717" s="88"/>
      <c r="AD717" s="88"/>
      <c r="AE717" s="88"/>
      <c r="AF717" s="88"/>
      <c r="AG717" s="88"/>
      <c r="AH717" s="88"/>
      <c r="AI717" s="88"/>
      <c r="AJ717" s="88"/>
    </row>
    <row r="718" spans="1:36" ht="12.75" x14ac:dyDescent="0.2">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c r="AA718" s="88"/>
      <c r="AB718" s="88"/>
      <c r="AC718" s="88"/>
      <c r="AD718" s="88"/>
      <c r="AE718" s="88"/>
      <c r="AF718" s="88"/>
      <c r="AG718" s="88"/>
      <c r="AH718" s="88"/>
      <c r="AI718" s="88"/>
      <c r="AJ718" s="88"/>
    </row>
    <row r="719" spans="1:36" ht="12.75" x14ac:dyDescent="0.2">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c r="AA719" s="88"/>
      <c r="AB719" s="88"/>
      <c r="AC719" s="88"/>
      <c r="AD719" s="88"/>
      <c r="AE719" s="88"/>
      <c r="AF719" s="88"/>
      <c r="AG719" s="88"/>
      <c r="AH719" s="88"/>
      <c r="AI719" s="88"/>
      <c r="AJ719" s="88"/>
    </row>
    <row r="720" spans="1:36" ht="12.75" x14ac:dyDescent="0.2">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c r="AA720" s="88"/>
      <c r="AB720" s="88"/>
      <c r="AC720" s="88"/>
      <c r="AD720" s="88"/>
      <c r="AE720" s="88"/>
      <c r="AF720" s="88"/>
      <c r="AG720" s="88"/>
      <c r="AH720" s="88"/>
      <c r="AI720" s="88"/>
      <c r="AJ720" s="88"/>
    </row>
    <row r="721" spans="1:36" ht="12.75" x14ac:dyDescent="0.2">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c r="AA721" s="88"/>
      <c r="AB721" s="88"/>
      <c r="AC721" s="88"/>
      <c r="AD721" s="88"/>
      <c r="AE721" s="88"/>
      <c r="AF721" s="88"/>
      <c r="AG721" s="88"/>
      <c r="AH721" s="88"/>
      <c r="AI721" s="88"/>
      <c r="AJ721" s="88"/>
    </row>
    <row r="722" spans="1:36" ht="12.75" x14ac:dyDescent="0.2">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c r="AA722" s="88"/>
      <c r="AB722" s="88"/>
      <c r="AC722" s="88"/>
      <c r="AD722" s="88"/>
      <c r="AE722" s="88"/>
      <c r="AF722" s="88"/>
      <c r="AG722" s="88"/>
      <c r="AH722" s="88"/>
      <c r="AI722" s="88"/>
      <c r="AJ722" s="88"/>
    </row>
    <row r="723" spans="1:36" ht="12.75" x14ac:dyDescent="0.2">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c r="AA723" s="88"/>
      <c r="AB723" s="88"/>
      <c r="AC723" s="88"/>
      <c r="AD723" s="88"/>
      <c r="AE723" s="88"/>
      <c r="AF723" s="88"/>
      <c r="AG723" s="88"/>
      <c r="AH723" s="88"/>
      <c r="AI723" s="88"/>
      <c r="AJ723" s="88"/>
    </row>
    <row r="724" spans="1:36" ht="12.75" x14ac:dyDescent="0.2">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c r="AA724" s="88"/>
      <c r="AB724" s="88"/>
      <c r="AC724" s="88"/>
      <c r="AD724" s="88"/>
      <c r="AE724" s="88"/>
      <c r="AF724" s="88"/>
      <c r="AG724" s="88"/>
      <c r="AH724" s="88"/>
      <c r="AI724" s="88"/>
      <c r="AJ724" s="88"/>
    </row>
    <row r="725" spans="1:36" ht="12.75" x14ac:dyDescent="0.2">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c r="AA725" s="88"/>
      <c r="AB725" s="88"/>
      <c r="AC725" s="88"/>
      <c r="AD725" s="88"/>
      <c r="AE725" s="88"/>
      <c r="AF725" s="88"/>
      <c r="AG725" s="88"/>
      <c r="AH725" s="88"/>
      <c r="AI725" s="88"/>
      <c r="AJ725" s="88"/>
    </row>
    <row r="726" spans="1:36" ht="12.75" x14ac:dyDescent="0.2">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c r="AA726" s="88"/>
      <c r="AB726" s="88"/>
      <c r="AC726" s="88"/>
      <c r="AD726" s="88"/>
      <c r="AE726" s="88"/>
      <c r="AF726" s="88"/>
      <c r="AG726" s="88"/>
      <c r="AH726" s="88"/>
      <c r="AI726" s="88"/>
      <c r="AJ726" s="88"/>
    </row>
    <row r="727" spans="1:36" ht="12.75" x14ac:dyDescent="0.2">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c r="AA727" s="88"/>
      <c r="AB727" s="88"/>
      <c r="AC727" s="88"/>
      <c r="AD727" s="88"/>
      <c r="AE727" s="88"/>
      <c r="AF727" s="88"/>
      <c r="AG727" s="88"/>
      <c r="AH727" s="88"/>
      <c r="AI727" s="88"/>
      <c r="AJ727" s="88"/>
    </row>
    <row r="728" spans="1:36" ht="12.75" x14ac:dyDescent="0.2">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c r="AA728" s="88"/>
      <c r="AB728" s="88"/>
      <c r="AC728" s="88"/>
      <c r="AD728" s="88"/>
      <c r="AE728" s="88"/>
      <c r="AF728" s="88"/>
      <c r="AG728" s="88"/>
      <c r="AH728" s="88"/>
      <c r="AI728" s="88"/>
      <c r="AJ728" s="88"/>
    </row>
    <row r="729" spans="1:36" ht="12.75" x14ac:dyDescent="0.2">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c r="AA729" s="88"/>
      <c r="AB729" s="88"/>
      <c r="AC729" s="88"/>
      <c r="AD729" s="88"/>
      <c r="AE729" s="88"/>
      <c r="AF729" s="88"/>
      <c r="AG729" s="88"/>
      <c r="AH729" s="88"/>
      <c r="AI729" s="88"/>
      <c r="AJ729" s="88"/>
    </row>
    <row r="730" spans="1:36" ht="12.75" x14ac:dyDescent="0.2">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c r="AA730" s="88"/>
      <c r="AB730" s="88"/>
      <c r="AC730" s="88"/>
      <c r="AD730" s="88"/>
      <c r="AE730" s="88"/>
      <c r="AF730" s="88"/>
      <c r="AG730" s="88"/>
      <c r="AH730" s="88"/>
      <c r="AI730" s="88"/>
      <c r="AJ730" s="88"/>
    </row>
    <row r="731" spans="1:36" ht="12.75" x14ac:dyDescent="0.2">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c r="AA731" s="88"/>
      <c r="AB731" s="88"/>
      <c r="AC731" s="88"/>
      <c r="AD731" s="88"/>
      <c r="AE731" s="88"/>
      <c r="AF731" s="88"/>
      <c r="AG731" s="88"/>
      <c r="AH731" s="88"/>
      <c r="AI731" s="88"/>
      <c r="AJ731" s="88"/>
    </row>
    <row r="732" spans="1:36" ht="12.75" x14ac:dyDescent="0.2">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c r="AA732" s="88"/>
      <c r="AB732" s="88"/>
      <c r="AC732" s="88"/>
      <c r="AD732" s="88"/>
      <c r="AE732" s="88"/>
      <c r="AF732" s="88"/>
      <c r="AG732" s="88"/>
      <c r="AH732" s="88"/>
      <c r="AI732" s="88"/>
      <c r="AJ732" s="88"/>
    </row>
    <row r="733" spans="1:36" ht="12.75" x14ac:dyDescent="0.2">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c r="AA733" s="88"/>
      <c r="AB733" s="88"/>
      <c r="AC733" s="88"/>
      <c r="AD733" s="88"/>
      <c r="AE733" s="88"/>
      <c r="AF733" s="88"/>
      <c r="AG733" s="88"/>
      <c r="AH733" s="88"/>
      <c r="AI733" s="88"/>
      <c r="AJ733" s="88"/>
    </row>
    <row r="734" spans="1:36" ht="12.75" x14ac:dyDescent="0.2">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c r="AA734" s="88"/>
      <c r="AB734" s="88"/>
      <c r="AC734" s="88"/>
      <c r="AD734" s="88"/>
      <c r="AE734" s="88"/>
      <c r="AF734" s="88"/>
      <c r="AG734" s="88"/>
      <c r="AH734" s="88"/>
      <c r="AI734" s="88"/>
      <c r="AJ734" s="88"/>
    </row>
    <row r="735" spans="1:36" ht="12.75" x14ac:dyDescent="0.2">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c r="AA735" s="88"/>
      <c r="AB735" s="88"/>
      <c r="AC735" s="88"/>
      <c r="AD735" s="88"/>
      <c r="AE735" s="88"/>
      <c r="AF735" s="88"/>
      <c r="AG735" s="88"/>
      <c r="AH735" s="88"/>
      <c r="AI735" s="88"/>
      <c r="AJ735" s="88"/>
    </row>
    <row r="736" spans="1:36" ht="12.75" x14ac:dyDescent="0.2">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c r="AA736" s="88"/>
      <c r="AB736" s="88"/>
      <c r="AC736" s="88"/>
      <c r="AD736" s="88"/>
      <c r="AE736" s="88"/>
      <c r="AF736" s="88"/>
      <c r="AG736" s="88"/>
      <c r="AH736" s="88"/>
      <c r="AI736" s="88"/>
      <c r="AJ736" s="88"/>
    </row>
    <row r="737" spans="1:36" ht="12.75" x14ac:dyDescent="0.2">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c r="AA737" s="88"/>
      <c r="AB737" s="88"/>
      <c r="AC737" s="88"/>
      <c r="AD737" s="88"/>
      <c r="AE737" s="88"/>
      <c r="AF737" s="88"/>
      <c r="AG737" s="88"/>
      <c r="AH737" s="88"/>
      <c r="AI737" s="88"/>
      <c r="AJ737" s="88"/>
    </row>
    <row r="738" spans="1:36" ht="12.75" x14ac:dyDescent="0.2">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c r="AA738" s="88"/>
      <c r="AB738" s="88"/>
      <c r="AC738" s="88"/>
      <c r="AD738" s="88"/>
      <c r="AE738" s="88"/>
      <c r="AF738" s="88"/>
      <c r="AG738" s="88"/>
      <c r="AH738" s="88"/>
      <c r="AI738" s="88"/>
      <c r="AJ738" s="88"/>
    </row>
    <row r="739" spans="1:36" ht="12.75" x14ac:dyDescent="0.2">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c r="AA739" s="88"/>
      <c r="AB739" s="88"/>
      <c r="AC739" s="88"/>
      <c r="AD739" s="88"/>
      <c r="AE739" s="88"/>
      <c r="AF739" s="88"/>
      <c r="AG739" s="88"/>
      <c r="AH739" s="88"/>
      <c r="AI739" s="88"/>
      <c r="AJ739" s="88"/>
    </row>
    <row r="740" spans="1:36" ht="12.75" x14ac:dyDescent="0.2">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c r="AA740" s="88"/>
      <c r="AB740" s="88"/>
      <c r="AC740" s="88"/>
      <c r="AD740" s="88"/>
      <c r="AE740" s="88"/>
      <c r="AF740" s="88"/>
      <c r="AG740" s="88"/>
      <c r="AH740" s="88"/>
      <c r="AI740" s="88"/>
      <c r="AJ740" s="88"/>
    </row>
    <row r="741" spans="1:36" ht="12.75" x14ac:dyDescent="0.2">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c r="AA741" s="88"/>
      <c r="AB741" s="88"/>
      <c r="AC741" s="88"/>
      <c r="AD741" s="88"/>
      <c r="AE741" s="88"/>
      <c r="AF741" s="88"/>
      <c r="AG741" s="88"/>
      <c r="AH741" s="88"/>
      <c r="AI741" s="88"/>
      <c r="AJ741" s="88"/>
    </row>
    <row r="742" spans="1:36" ht="12.75" x14ac:dyDescent="0.2">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c r="AA742" s="88"/>
      <c r="AB742" s="88"/>
      <c r="AC742" s="88"/>
      <c r="AD742" s="88"/>
      <c r="AE742" s="88"/>
      <c r="AF742" s="88"/>
      <c r="AG742" s="88"/>
      <c r="AH742" s="88"/>
      <c r="AI742" s="88"/>
      <c r="AJ742" s="88"/>
    </row>
    <row r="743" spans="1:36" ht="12.75" x14ac:dyDescent="0.2">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c r="AA743" s="88"/>
      <c r="AB743" s="88"/>
      <c r="AC743" s="88"/>
      <c r="AD743" s="88"/>
      <c r="AE743" s="88"/>
      <c r="AF743" s="88"/>
      <c r="AG743" s="88"/>
      <c r="AH743" s="88"/>
      <c r="AI743" s="88"/>
      <c r="AJ743" s="88"/>
    </row>
    <row r="744" spans="1:36" ht="12.75" x14ac:dyDescent="0.2">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c r="AA744" s="88"/>
      <c r="AB744" s="88"/>
      <c r="AC744" s="88"/>
      <c r="AD744" s="88"/>
      <c r="AE744" s="88"/>
      <c r="AF744" s="88"/>
      <c r="AG744" s="88"/>
      <c r="AH744" s="88"/>
      <c r="AI744" s="88"/>
      <c r="AJ744" s="88"/>
    </row>
    <row r="745" spans="1:36" ht="12.75" x14ac:dyDescent="0.2">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c r="AA745" s="88"/>
      <c r="AB745" s="88"/>
      <c r="AC745" s="88"/>
      <c r="AD745" s="88"/>
      <c r="AE745" s="88"/>
      <c r="AF745" s="88"/>
      <c r="AG745" s="88"/>
      <c r="AH745" s="88"/>
      <c r="AI745" s="88"/>
      <c r="AJ745" s="88"/>
    </row>
    <row r="746" spans="1:36" ht="12.75" x14ac:dyDescent="0.2">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c r="AA746" s="88"/>
      <c r="AB746" s="88"/>
      <c r="AC746" s="88"/>
      <c r="AD746" s="88"/>
      <c r="AE746" s="88"/>
      <c r="AF746" s="88"/>
      <c r="AG746" s="88"/>
      <c r="AH746" s="88"/>
      <c r="AI746" s="88"/>
      <c r="AJ746" s="88"/>
    </row>
    <row r="747" spans="1:36" ht="12.75" x14ac:dyDescent="0.2">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c r="AA747" s="88"/>
      <c r="AB747" s="88"/>
      <c r="AC747" s="88"/>
      <c r="AD747" s="88"/>
      <c r="AE747" s="88"/>
      <c r="AF747" s="88"/>
      <c r="AG747" s="88"/>
      <c r="AH747" s="88"/>
      <c r="AI747" s="88"/>
      <c r="AJ747" s="88"/>
    </row>
    <row r="748" spans="1:36" ht="12.75" x14ac:dyDescent="0.2">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c r="AA748" s="88"/>
      <c r="AB748" s="88"/>
      <c r="AC748" s="88"/>
      <c r="AD748" s="88"/>
      <c r="AE748" s="88"/>
      <c r="AF748" s="88"/>
      <c r="AG748" s="88"/>
      <c r="AH748" s="88"/>
      <c r="AI748" s="88"/>
      <c r="AJ748" s="88"/>
    </row>
    <row r="749" spans="1:36" ht="12.75" x14ac:dyDescent="0.2">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c r="AA749" s="88"/>
      <c r="AB749" s="88"/>
      <c r="AC749" s="88"/>
      <c r="AD749" s="88"/>
      <c r="AE749" s="88"/>
      <c r="AF749" s="88"/>
      <c r="AG749" s="88"/>
      <c r="AH749" s="88"/>
      <c r="AI749" s="88"/>
      <c r="AJ749" s="88"/>
    </row>
    <row r="750" spans="1:36" ht="12.75" x14ac:dyDescent="0.2">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c r="AA750" s="88"/>
      <c r="AB750" s="88"/>
      <c r="AC750" s="88"/>
      <c r="AD750" s="88"/>
      <c r="AE750" s="88"/>
      <c r="AF750" s="88"/>
      <c r="AG750" s="88"/>
      <c r="AH750" s="88"/>
      <c r="AI750" s="88"/>
      <c r="AJ750" s="88"/>
    </row>
    <row r="751" spans="1:36" ht="12.75" x14ac:dyDescent="0.2">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c r="AA751" s="88"/>
      <c r="AB751" s="88"/>
      <c r="AC751" s="88"/>
      <c r="AD751" s="88"/>
      <c r="AE751" s="88"/>
      <c r="AF751" s="88"/>
      <c r="AG751" s="88"/>
      <c r="AH751" s="88"/>
      <c r="AI751" s="88"/>
      <c r="AJ751" s="88"/>
    </row>
    <row r="752" spans="1:36" ht="12.75" x14ac:dyDescent="0.2">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c r="AA752" s="88"/>
      <c r="AB752" s="88"/>
      <c r="AC752" s="88"/>
      <c r="AD752" s="88"/>
      <c r="AE752" s="88"/>
      <c r="AF752" s="88"/>
      <c r="AG752" s="88"/>
      <c r="AH752" s="88"/>
      <c r="AI752" s="88"/>
      <c r="AJ752" s="88"/>
    </row>
    <row r="753" spans="1:36" ht="12.75" x14ac:dyDescent="0.2">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c r="AA753" s="88"/>
      <c r="AB753" s="88"/>
      <c r="AC753" s="88"/>
      <c r="AD753" s="88"/>
      <c r="AE753" s="88"/>
      <c r="AF753" s="88"/>
      <c r="AG753" s="88"/>
      <c r="AH753" s="88"/>
      <c r="AI753" s="88"/>
      <c r="AJ753" s="88"/>
    </row>
    <row r="754" spans="1:36" ht="12.75" x14ac:dyDescent="0.2">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c r="AA754" s="88"/>
      <c r="AB754" s="88"/>
      <c r="AC754" s="88"/>
      <c r="AD754" s="88"/>
      <c r="AE754" s="88"/>
      <c r="AF754" s="88"/>
      <c r="AG754" s="88"/>
      <c r="AH754" s="88"/>
      <c r="AI754" s="88"/>
      <c r="AJ754" s="88"/>
    </row>
    <row r="755" spans="1:36" ht="12.75" x14ac:dyDescent="0.2">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c r="AA755" s="88"/>
      <c r="AB755" s="88"/>
      <c r="AC755" s="88"/>
      <c r="AD755" s="88"/>
      <c r="AE755" s="88"/>
      <c r="AF755" s="88"/>
      <c r="AG755" s="88"/>
      <c r="AH755" s="88"/>
      <c r="AI755" s="88"/>
      <c r="AJ755" s="88"/>
    </row>
    <row r="756" spans="1:36" ht="12.75" x14ac:dyDescent="0.2">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c r="AA756" s="88"/>
      <c r="AB756" s="88"/>
      <c r="AC756" s="88"/>
      <c r="AD756" s="88"/>
      <c r="AE756" s="88"/>
      <c r="AF756" s="88"/>
      <c r="AG756" s="88"/>
      <c r="AH756" s="88"/>
      <c r="AI756" s="88"/>
      <c r="AJ756" s="88"/>
    </row>
    <row r="757" spans="1:36" ht="12.75" x14ac:dyDescent="0.2">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c r="AA757" s="88"/>
      <c r="AB757" s="88"/>
      <c r="AC757" s="88"/>
      <c r="AD757" s="88"/>
      <c r="AE757" s="88"/>
      <c r="AF757" s="88"/>
      <c r="AG757" s="88"/>
      <c r="AH757" s="88"/>
      <c r="AI757" s="88"/>
      <c r="AJ757" s="88"/>
    </row>
    <row r="758" spans="1:36" ht="12.75" x14ac:dyDescent="0.2">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c r="AA758" s="88"/>
      <c r="AB758" s="88"/>
      <c r="AC758" s="88"/>
      <c r="AD758" s="88"/>
      <c r="AE758" s="88"/>
      <c r="AF758" s="88"/>
      <c r="AG758" s="88"/>
      <c r="AH758" s="88"/>
      <c r="AI758" s="88"/>
      <c r="AJ758" s="88"/>
    </row>
    <row r="759" spans="1:36" ht="12.75" x14ac:dyDescent="0.2">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c r="AA759" s="88"/>
      <c r="AB759" s="88"/>
      <c r="AC759" s="88"/>
      <c r="AD759" s="88"/>
      <c r="AE759" s="88"/>
      <c r="AF759" s="88"/>
      <c r="AG759" s="88"/>
      <c r="AH759" s="88"/>
      <c r="AI759" s="88"/>
      <c r="AJ759" s="88"/>
    </row>
    <row r="760" spans="1:36" ht="12.75" x14ac:dyDescent="0.2">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c r="AA760" s="88"/>
      <c r="AB760" s="88"/>
      <c r="AC760" s="88"/>
      <c r="AD760" s="88"/>
      <c r="AE760" s="88"/>
      <c r="AF760" s="88"/>
      <c r="AG760" s="88"/>
      <c r="AH760" s="88"/>
      <c r="AI760" s="88"/>
      <c r="AJ760" s="88"/>
    </row>
    <row r="761" spans="1:36" ht="12.75" x14ac:dyDescent="0.2">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c r="AA761" s="88"/>
      <c r="AB761" s="88"/>
      <c r="AC761" s="88"/>
      <c r="AD761" s="88"/>
      <c r="AE761" s="88"/>
      <c r="AF761" s="88"/>
      <c r="AG761" s="88"/>
      <c r="AH761" s="88"/>
      <c r="AI761" s="88"/>
      <c r="AJ761" s="88"/>
    </row>
    <row r="762" spans="1:36" ht="12.75" x14ac:dyDescent="0.2">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c r="AA762" s="88"/>
      <c r="AB762" s="88"/>
      <c r="AC762" s="88"/>
      <c r="AD762" s="88"/>
      <c r="AE762" s="88"/>
      <c r="AF762" s="88"/>
      <c r="AG762" s="88"/>
      <c r="AH762" s="88"/>
      <c r="AI762" s="88"/>
      <c r="AJ762" s="88"/>
    </row>
    <row r="763" spans="1:36" ht="12.75" x14ac:dyDescent="0.2">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c r="AA763" s="88"/>
      <c r="AB763" s="88"/>
      <c r="AC763" s="88"/>
      <c r="AD763" s="88"/>
      <c r="AE763" s="88"/>
      <c r="AF763" s="88"/>
      <c r="AG763" s="88"/>
      <c r="AH763" s="88"/>
      <c r="AI763" s="88"/>
      <c r="AJ763" s="88"/>
    </row>
    <row r="764" spans="1:36" ht="12.75" x14ac:dyDescent="0.2">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c r="AA764" s="88"/>
      <c r="AB764" s="88"/>
      <c r="AC764" s="88"/>
      <c r="AD764" s="88"/>
      <c r="AE764" s="88"/>
      <c r="AF764" s="88"/>
      <c r="AG764" s="88"/>
      <c r="AH764" s="88"/>
      <c r="AI764" s="88"/>
      <c r="AJ764" s="88"/>
    </row>
    <row r="765" spans="1:36" ht="12.75" x14ac:dyDescent="0.2">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c r="AA765" s="88"/>
      <c r="AB765" s="88"/>
      <c r="AC765" s="88"/>
      <c r="AD765" s="88"/>
      <c r="AE765" s="88"/>
      <c r="AF765" s="88"/>
      <c r="AG765" s="88"/>
      <c r="AH765" s="88"/>
      <c r="AI765" s="88"/>
      <c r="AJ765" s="88"/>
    </row>
    <row r="766" spans="1:36" ht="12.75" x14ac:dyDescent="0.2">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c r="AA766" s="88"/>
      <c r="AB766" s="88"/>
      <c r="AC766" s="88"/>
      <c r="AD766" s="88"/>
      <c r="AE766" s="88"/>
      <c r="AF766" s="88"/>
      <c r="AG766" s="88"/>
      <c r="AH766" s="88"/>
      <c r="AI766" s="88"/>
      <c r="AJ766" s="88"/>
    </row>
    <row r="767" spans="1:36" ht="12.75" x14ac:dyDescent="0.2">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c r="AA767" s="88"/>
      <c r="AB767" s="88"/>
      <c r="AC767" s="88"/>
      <c r="AD767" s="88"/>
      <c r="AE767" s="88"/>
      <c r="AF767" s="88"/>
      <c r="AG767" s="88"/>
      <c r="AH767" s="88"/>
      <c r="AI767" s="88"/>
      <c r="AJ767" s="88"/>
    </row>
    <row r="768" spans="1:36" ht="12.75" x14ac:dyDescent="0.2">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c r="AA768" s="88"/>
      <c r="AB768" s="88"/>
      <c r="AC768" s="88"/>
      <c r="AD768" s="88"/>
      <c r="AE768" s="88"/>
      <c r="AF768" s="88"/>
      <c r="AG768" s="88"/>
      <c r="AH768" s="88"/>
      <c r="AI768" s="88"/>
      <c r="AJ768" s="88"/>
    </row>
    <row r="769" spans="1:36" ht="12.75" x14ac:dyDescent="0.2">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c r="AA769" s="88"/>
      <c r="AB769" s="88"/>
      <c r="AC769" s="88"/>
      <c r="AD769" s="88"/>
      <c r="AE769" s="88"/>
      <c r="AF769" s="88"/>
      <c r="AG769" s="88"/>
      <c r="AH769" s="88"/>
      <c r="AI769" s="88"/>
      <c r="AJ769" s="88"/>
    </row>
    <row r="770" spans="1:36" ht="12.75" x14ac:dyDescent="0.2">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c r="AA770" s="88"/>
      <c r="AB770" s="88"/>
      <c r="AC770" s="88"/>
      <c r="AD770" s="88"/>
      <c r="AE770" s="88"/>
      <c r="AF770" s="88"/>
      <c r="AG770" s="88"/>
      <c r="AH770" s="88"/>
      <c r="AI770" s="88"/>
      <c r="AJ770" s="88"/>
    </row>
    <row r="771" spans="1:36" ht="12.75" x14ac:dyDescent="0.2">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c r="AA771" s="88"/>
      <c r="AB771" s="88"/>
      <c r="AC771" s="88"/>
      <c r="AD771" s="88"/>
      <c r="AE771" s="88"/>
      <c r="AF771" s="88"/>
      <c r="AG771" s="88"/>
      <c r="AH771" s="88"/>
      <c r="AI771" s="88"/>
      <c r="AJ771" s="88"/>
    </row>
    <row r="772" spans="1:36" ht="12.75" x14ac:dyDescent="0.2">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c r="AA772" s="88"/>
      <c r="AB772" s="88"/>
      <c r="AC772" s="88"/>
      <c r="AD772" s="88"/>
      <c r="AE772" s="88"/>
      <c r="AF772" s="88"/>
      <c r="AG772" s="88"/>
      <c r="AH772" s="88"/>
      <c r="AI772" s="88"/>
      <c r="AJ772" s="88"/>
    </row>
    <row r="773" spans="1:36" ht="12.75" x14ac:dyDescent="0.2">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c r="AA773" s="88"/>
      <c r="AB773" s="88"/>
      <c r="AC773" s="88"/>
      <c r="AD773" s="88"/>
      <c r="AE773" s="88"/>
      <c r="AF773" s="88"/>
      <c r="AG773" s="88"/>
      <c r="AH773" s="88"/>
      <c r="AI773" s="88"/>
      <c r="AJ773" s="88"/>
    </row>
    <row r="774" spans="1:36" ht="12.75" x14ac:dyDescent="0.2">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c r="AA774" s="88"/>
      <c r="AB774" s="88"/>
      <c r="AC774" s="88"/>
      <c r="AD774" s="88"/>
      <c r="AE774" s="88"/>
      <c r="AF774" s="88"/>
      <c r="AG774" s="88"/>
      <c r="AH774" s="88"/>
      <c r="AI774" s="88"/>
      <c r="AJ774" s="88"/>
    </row>
    <row r="775" spans="1:36" ht="12.75" x14ac:dyDescent="0.2">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c r="AA775" s="88"/>
      <c r="AB775" s="88"/>
      <c r="AC775" s="88"/>
      <c r="AD775" s="88"/>
      <c r="AE775" s="88"/>
      <c r="AF775" s="88"/>
      <c r="AG775" s="88"/>
      <c r="AH775" s="88"/>
      <c r="AI775" s="88"/>
      <c r="AJ775" s="88"/>
    </row>
    <row r="776" spans="1:36" ht="12.75" x14ac:dyDescent="0.2">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c r="AA776" s="88"/>
      <c r="AB776" s="88"/>
      <c r="AC776" s="88"/>
      <c r="AD776" s="88"/>
      <c r="AE776" s="88"/>
      <c r="AF776" s="88"/>
      <c r="AG776" s="88"/>
      <c r="AH776" s="88"/>
      <c r="AI776" s="88"/>
      <c r="AJ776" s="88"/>
    </row>
    <row r="777" spans="1:36" ht="12.75" x14ac:dyDescent="0.2">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c r="AA777" s="88"/>
      <c r="AB777" s="88"/>
      <c r="AC777" s="88"/>
      <c r="AD777" s="88"/>
      <c r="AE777" s="88"/>
      <c r="AF777" s="88"/>
      <c r="AG777" s="88"/>
      <c r="AH777" s="88"/>
      <c r="AI777" s="88"/>
      <c r="AJ777" s="88"/>
    </row>
    <row r="778" spans="1:36" ht="12.75" x14ac:dyDescent="0.2">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c r="AA778" s="88"/>
      <c r="AB778" s="88"/>
      <c r="AC778" s="88"/>
      <c r="AD778" s="88"/>
      <c r="AE778" s="88"/>
      <c r="AF778" s="88"/>
      <c r="AG778" s="88"/>
      <c r="AH778" s="88"/>
      <c r="AI778" s="88"/>
      <c r="AJ778" s="88"/>
    </row>
    <row r="779" spans="1:36" ht="12.75" x14ac:dyDescent="0.2">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c r="AA779" s="88"/>
      <c r="AB779" s="88"/>
      <c r="AC779" s="88"/>
      <c r="AD779" s="88"/>
      <c r="AE779" s="88"/>
      <c r="AF779" s="88"/>
      <c r="AG779" s="88"/>
      <c r="AH779" s="88"/>
      <c r="AI779" s="88"/>
      <c r="AJ779" s="88"/>
    </row>
    <row r="780" spans="1:36" ht="12.75" x14ac:dyDescent="0.2">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c r="AA780" s="88"/>
      <c r="AB780" s="88"/>
      <c r="AC780" s="88"/>
      <c r="AD780" s="88"/>
      <c r="AE780" s="88"/>
      <c r="AF780" s="88"/>
      <c r="AG780" s="88"/>
      <c r="AH780" s="88"/>
      <c r="AI780" s="88"/>
      <c r="AJ780" s="88"/>
    </row>
    <row r="781" spans="1:36" ht="12.75" x14ac:dyDescent="0.2">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c r="AA781" s="88"/>
      <c r="AB781" s="88"/>
      <c r="AC781" s="88"/>
      <c r="AD781" s="88"/>
      <c r="AE781" s="88"/>
      <c r="AF781" s="88"/>
      <c r="AG781" s="88"/>
      <c r="AH781" s="88"/>
      <c r="AI781" s="88"/>
      <c r="AJ781" s="88"/>
    </row>
    <row r="782" spans="1:36" ht="12.75" x14ac:dyDescent="0.2">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c r="AA782" s="88"/>
      <c r="AB782" s="88"/>
      <c r="AC782" s="88"/>
      <c r="AD782" s="88"/>
      <c r="AE782" s="88"/>
      <c r="AF782" s="88"/>
      <c r="AG782" s="88"/>
      <c r="AH782" s="88"/>
      <c r="AI782" s="88"/>
      <c r="AJ782" s="88"/>
    </row>
    <row r="783" spans="1:36" ht="12.75" x14ac:dyDescent="0.2">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c r="AA783" s="88"/>
      <c r="AB783" s="88"/>
      <c r="AC783" s="88"/>
      <c r="AD783" s="88"/>
      <c r="AE783" s="88"/>
      <c r="AF783" s="88"/>
      <c r="AG783" s="88"/>
      <c r="AH783" s="88"/>
      <c r="AI783" s="88"/>
      <c r="AJ783" s="88"/>
    </row>
    <row r="784" spans="1:36" ht="12.75" x14ac:dyDescent="0.2">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c r="AA784" s="88"/>
      <c r="AB784" s="88"/>
      <c r="AC784" s="88"/>
      <c r="AD784" s="88"/>
      <c r="AE784" s="88"/>
      <c r="AF784" s="88"/>
      <c r="AG784" s="88"/>
      <c r="AH784" s="88"/>
      <c r="AI784" s="88"/>
      <c r="AJ784" s="88"/>
    </row>
    <row r="785" spans="1:36" ht="12.75" x14ac:dyDescent="0.2">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c r="AA785" s="88"/>
      <c r="AB785" s="88"/>
      <c r="AC785" s="88"/>
      <c r="AD785" s="88"/>
      <c r="AE785" s="88"/>
      <c r="AF785" s="88"/>
      <c r="AG785" s="88"/>
      <c r="AH785" s="88"/>
      <c r="AI785" s="88"/>
      <c r="AJ785" s="88"/>
    </row>
    <row r="786" spans="1:36" ht="12.75" x14ac:dyDescent="0.2">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c r="AA786" s="88"/>
      <c r="AB786" s="88"/>
      <c r="AC786" s="88"/>
      <c r="AD786" s="88"/>
      <c r="AE786" s="88"/>
      <c r="AF786" s="88"/>
      <c r="AG786" s="88"/>
      <c r="AH786" s="88"/>
      <c r="AI786" s="88"/>
      <c r="AJ786" s="88"/>
    </row>
    <row r="787" spans="1:36" ht="12.75" x14ac:dyDescent="0.2">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c r="AA787" s="88"/>
      <c r="AB787" s="88"/>
      <c r="AC787" s="88"/>
      <c r="AD787" s="88"/>
      <c r="AE787" s="88"/>
      <c r="AF787" s="88"/>
      <c r="AG787" s="88"/>
      <c r="AH787" s="88"/>
      <c r="AI787" s="88"/>
      <c r="AJ787" s="88"/>
    </row>
    <row r="788" spans="1:36" ht="12.75" x14ac:dyDescent="0.2">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c r="AA788" s="88"/>
      <c r="AB788" s="88"/>
      <c r="AC788" s="88"/>
      <c r="AD788" s="88"/>
      <c r="AE788" s="88"/>
      <c r="AF788" s="88"/>
      <c r="AG788" s="88"/>
      <c r="AH788" s="88"/>
      <c r="AI788" s="88"/>
      <c r="AJ788" s="88"/>
    </row>
    <row r="789" spans="1:36" ht="12.75" x14ac:dyDescent="0.2">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c r="AA789" s="88"/>
      <c r="AB789" s="88"/>
      <c r="AC789" s="88"/>
      <c r="AD789" s="88"/>
      <c r="AE789" s="88"/>
      <c r="AF789" s="88"/>
      <c r="AG789" s="88"/>
      <c r="AH789" s="88"/>
      <c r="AI789" s="88"/>
      <c r="AJ789" s="88"/>
    </row>
    <row r="790" spans="1:36" ht="12.75" x14ac:dyDescent="0.2">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c r="AA790" s="88"/>
      <c r="AB790" s="88"/>
      <c r="AC790" s="88"/>
      <c r="AD790" s="88"/>
      <c r="AE790" s="88"/>
      <c r="AF790" s="88"/>
      <c r="AG790" s="88"/>
      <c r="AH790" s="88"/>
      <c r="AI790" s="88"/>
      <c r="AJ790" s="88"/>
    </row>
    <row r="791" spans="1:36" ht="12.75" x14ac:dyDescent="0.2">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c r="AA791" s="88"/>
      <c r="AB791" s="88"/>
      <c r="AC791" s="88"/>
      <c r="AD791" s="88"/>
      <c r="AE791" s="88"/>
      <c r="AF791" s="88"/>
      <c r="AG791" s="88"/>
      <c r="AH791" s="88"/>
      <c r="AI791" s="88"/>
      <c r="AJ791" s="88"/>
    </row>
    <row r="792" spans="1:36" ht="12.75" x14ac:dyDescent="0.2">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c r="AA792" s="88"/>
      <c r="AB792" s="88"/>
      <c r="AC792" s="88"/>
      <c r="AD792" s="88"/>
      <c r="AE792" s="88"/>
      <c r="AF792" s="88"/>
      <c r="AG792" s="88"/>
      <c r="AH792" s="88"/>
      <c r="AI792" s="88"/>
      <c r="AJ792" s="88"/>
    </row>
    <row r="793" spans="1:36" ht="12.75" x14ac:dyDescent="0.2">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c r="AA793" s="88"/>
      <c r="AB793" s="88"/>
      <c r="AC793" s="88"/>
      <c r="AD793" s="88"/>
      <c r="AE793" s="88"/>
      <c r="AF793" s="88"/>
      <c r="AG793" s="88"/>
      <c r="AH793" s="88"/>
      <c r="AI793" s="88"/>
      <c r="AJ793" s="88"/>
    </row>
    <row r="794" spans="1:36" ht="12.75" x14ac:dyDescent="0.2">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c r="AA794" s="88"/>
      <c r="AB794" s="88"/>
      <c r="AC794" s="88"/>
      <c r="AD794" s="88"/>
      <c r="AE794" s="88"/>
      <c r="AF794" s="88"/>
      <c r="AG794" s="88"/>
      <c r="AH794" s="88"/>
      <c r="AI794" s="88"/>
      <c r="AJ794" s="88"/>
    </row>
    <row r="795" spans="1:36" ht="12.75" x14ac:dyDescent="0.2">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c r="AA795" s="88"/>
      <c r="AB795" s="88"/>
      <c r="AC795" s="88"/>
      <c r="AD795" s="88"/>
      <c r="AE795" s="88"/>
      <c r="AF795" s="88"/>
      <c r="AG795" s="88"/>
      <c r="AH795" s="88"/>
      <c r="AI795" s="88"/>
      <c r="AJ795" s="88"/>
    </row>
    <row r="796" spans="1:36" ht="12.75" x14ac:dyDescent="0.2">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c r="AA796" s="88"/>
      <c r="AB796" s="88"/>
      <c r="AC796" s="88"/>
      <c r="AD796" s="88"/>
      <c r="AE796" s="88"/>
      <c r="AF796" s="88"/>
      <c r="AG796" s="88"/>
      <c r="AH796" s="88"/>
      <c r="AI796" s="88"/>
      <c r="AJ796" s="88"/>
    </row>
    <row r="797" spans="1:36" ht="12.75" x14ac:dyDescent="0.2">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c r="AA797" s="88"/>
      <c r="AB797" s="88"/>
      <c r="AC797" s="88"/>
      <c r="AD797" s="88"/>
      <c r="AE797" s="88"/>
      <c r="AF797" s="88"/>
      <c r="AG797" s="88"/>
      <c r="AH797" s="88"/>
      <c r="AI797" s="88"/>
      <c r="AJ797" s="88"/>
    </row>
    <row r="798" spans="1:36" ht="12.75" x14ac:dyDescent="0.2">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c r="AA798" s="88"/>
      <c r="AB798" s="88"/>
      <c r="AC798" s="88"/>
      <c r="AD798" s="88"/>
      <c r="AE798" s="88"/>
      <c r="AF798" s="88"/>
      <c r="AG798" s="88"/>
      <c r="AH798" s="88"/>
      <c r="AI798" s="88"/>
      <c r="AJ798" s="88"/>
    </row>
    <row r="799" spans="1:36" ht="12.75" x14ac:dyDescent="0.2">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c r="AA799" s="88"/>
      <c r="AB799" s="88"/>
      <c r="AC799" s="88"/>
      <c r="AD799" s="88"/>
      <c r="AE799" s="88"/>
      <c r="AF799" s="88"/>
      <c r="AG799" s="88"/>
      <c r="AH799" s="88"/>
      <c r="AI799" s="88"/>
      <c r="AJ799" s="88"/>
    </row>
    <row r="800" spans="1:36" ht="12.75" x14ac:dyDescent="0.2">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c r="AA800" s="88"/>
      <c r="AB800" s="88"/>
      <c r="AC800" s="88"/>
      <c r="AD800" s="88"/>
      <c r="AE800" s="88"/>
      <c r="AF800" s="88"/>
      <c r="AG800" s="88"/>
      <c r="AH800" s="88"/>
      <c r="AI800" s="88"/>
      <c r="AJ800" s="88"/>
    </row>
    <row r="801" spans="1:36" ht="12.75" x14ac:dyDescent="0.2">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c r="AA801" s="88"/>
      <c r="AB801" s="88"/>
      <c r="AC801" s="88"/>
      <c r="AD801" s="88"/>
      <c r="AE801" s="88"/>
      <c r="AF801" s="88"/>
      <c r="AG801" s="88"/>
      <c r="AH801" s="88"/>
      <c r="AI801" s="88"/>
      <c r="AJ801" s="88"/>
    </row>
    <row r="802" spans="1:36" ht="12.75" x14ac:dyDescent="0.2">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c r="AA802" s="88"/>
      <c r="AB802" s="88"/>
      <c r="AC802" s="88"/>
      <c r="AD802" s="88"/>
      <c r="AE802" s="88"/>
      <c r="AF802" s="88"/>
      <c r="AG802" s="88"/>
      <c r="AH802" s="88"/>
      <c r="AI802" s="88"/>
      <c r="AJ802" s="88"/>
    </row>
    <row r="803" spans="1:36" ht="12.75" x14ac:dyDescent="0.2">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c r="AA803" s="88"/>
      <c r="AB803" s="88"/>
      <c r="AC803" s="88"/>
      <c r="AD803" s="88"/>
      <c r="AE803" s="88"/>
      <c r="AF803" s="88"/>
      <c r="AG803" s="88"/>
      <c r="AH803" s="88"/>
      <c r="AI803" s="88"/>
      <c r="AJ803" s="88"/>
    </row>
    <row r="804" spans="1:36" ht="12.75" x14ac:dyDescent="0.2">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c r="AA804" s="88"/>
      <c r="AB804" s="88"/>
      <c r="AC804" s="88"/>
      <c r="AD804" s="88"/>
      <c r="AE804" s="88"/>
      <c r="AF804" s="88"/>
      <c r="AG804" s="88"/>
      <c r="AH804" s="88"/>
      <c r="AI804" s="88"/>
      <c r="AJ804" s="88"/>
    </row>
    <row r="805" spans="1:36" ht="12.75" x14ac:dyDescent="0.2">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c r="AA805" s="88"/>
      <c r="AB805" s="88"/>
      <c r="AC805" s="88"/>
      <c r="AD805" s="88"/>
      <c r="AE805" s="88"/>
      <c r="AF805" s="88"/>
      <c r="AG805" s="88"/>
      <c r="AH805" s="88"/>
      <c r="AI805" s="88"/>
      <c r="AJ805" s="88"/>
    </row>
    <row r="806" spans="1:36" ht="12.75" x14ac:dyDescent="0.2">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c r="AA806" s="88"/>
      <c r="AB806" s="88"/>
      <c r="AC806" s="88"/>
      <c r="AD806" s="88"/>
      <c r="AE806" s="88"/>
      <c r="AF806" s="88"/>
      <c r="AG806" s="88"/>
      <c r="AH806" s="88"/>
      <c r="AI806" s="88"/>
      <c r="AJ806" s="88"/>
    </row>
    <row r="807" spans="1:36" ht="12.75" x14ac:dyDescent="0.2">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c r="AA807" s="88"/>
      <c r="AB807" s="88"/>
      <c r="AC807" s="88"/>
      <c r="AD807" s="88"/>
      <c r="AE807" s="88"/>
      <c r="AF807" s="88"/>
      <c r="AG807" s="88"/>
      <c r="AH807" s="88"/>
      <c r="AI807" s="88"/>
      <c r="AJ807" s="88"/>
    </row>
    <row r="808" spans="1:36" ht="12.75" x14ac:dyDescent="0.2">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c r="AA808" s="88"/>
      <c r="AB808" s="88"/>
      <c r="AC808" s="88"/>
      <c r="AD808" s="88"/>
      <c r="AE808" s="88"/>
      <c r="AF808" s="88"/>
      <c r="AG808" s="88"/>
      <c r="AH808" s="88"/>
      <c r="AI808" s="88"/>
      <c r="AJ808" s="88"/>
    </row>
    <row r="809" spans="1:36" ht="12.75" x14ac:dyDescent="0.2">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c r="AA809" s="88"/>
      <c r="AB809" s="88"/>
      <c r="AC809" s="88"/>
      <c r="AD809" s="88"/>
      <c r="AE809" s="88"/>
      <c r="AF809" s="88"/>
      <c r="AG809" s="88"/>
      <c r="AH809" s="88"/>
      <c r="AI809" s="88"/>
      <c r="AJ809" s="88"/>
    </row>
    <row r="810" spans="1:36" ht="12.75" x14ac:dyDescent="0.2">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c r="AA810" s="88"/>
      <c r="AB810" s="88"/>
      <c r="AC810" s="88"/>
      <c r="AD810" s="88"/>
      <c r="AE810" s="88"/>
      <c r="AF810" s="88"/>
      <c r="AG810" s="88"/>
      <c r="AH810" s="88"/>
      <c r="AI810" s="88"/>
      <c r="AJ810" s="88"/>
    </row>
    <row r="811" spans="1:36" ht="12.75" x14ac:dyDescent="0.2">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c r="AA811" s="88"/>
      <c r="AB811" s="88"/>
      <c r="AC811" s="88"/>
      <c r="AD811" s="88"/>
      <c r="AE811" s="88"/>
      <c r="AF811" s="88"/>
      <c r="AG811" s="88"/>
      <c r="AH811" s="88"/>
      <c r="AI811" s="88"/>
      <c r="AJ811" s="88"/>
    </row>
    <row r="812" spans="1:36" ht="12.75" x14ac:dyDescent="0.2">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c r="AA812" s="88"/>
      <c r="AB812" s="88"/>
      <c r="AC812" s="88"/>
      <c r="AD812" s="88"/>
      <c r="AE812" s="88"/>
      <c r="AF812" s="88"/>
      <c r="AG812" s="88"/>
      <c r="AH812" s="88"/>
      <c r="AI812" s="88"/>
      <c r="AJ812" s="88"/>
    </row>
    <row r="813" spans="1:36" ht="12.75" x14ac:dyDescent="0.2">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c r="AA813" s="88"/>
      <c r="AB813" s="88"/>
      <c r="AC813" s="88"/>
      <c r="AD813" s="88"/>
      <c r="AE813" s="88"/>
      <c r="AF813" s="88"/>
      <c r="AG813" s="88"/>
      <c r="AH813" s="88"/>
      <c r="AI813" s="88"/>
      <c r="AJ813" s="88"/>
    </row>
    <row r="814" spans="1:36" ht="12.75" x14ac:dyDescent="0.2">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c r="AA814" s="88"/>
      <c r="AB814" s="88"/>
      <c r="AC814" s="88"/>
      <c r="AD814" s="88"/>
      <c r="AE814" s="88"/>
      <c r="AF814" s="88"/>
      <c r="AG814" s="88"/>
      <c r="AH814" s="88"/>
      <c r="AI814" s="88"/>
      <c r="AJ814" s="88"/>
    </row>
    <row r="815" spans="1:36" ht="12.75" x14ac:dyDescent="0.2">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c r="AA815" s="88"/>
      <c r="AB815" s="88"/>
      <c r="AC815" s="88"/>
      <c r="AD815" s="88"/>
      <c r="AE815" s="88"/>
      <c r="AF815" s="88"/>
      <c r="AG815" s="88"/>
      <c r="AH815" s="88"/>
      <c r="AI815" s="88"/>
      <c r="AJ815" s="88"/>
    </row>
    <row r="816" spans="1:36" ht="12.75" x14ac:dyDescent="0.2">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c r="AA816" s="88"/>
      <c r="AB816" s="88"/>
      <c r="AC816" s="88"/>
      <c r="AD816" s="88"/>
      <c r="AE816" s="88"/>
      <c r="AF816" s="88"/>
      <c r="AG816" s="88"/>
      <c r="AH816" s="88"/>
      <c r="AI816" s="88"/>
      <c r="AJ816" s="88"/>
    </row>
    <row r="817" spans="1:36" ht="12.75" x14ac:dyDescent="0.2">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c r="AA817" s="88"/>
      <c r="AB817" s="88"/>
      <c r="AC817" s="88"/>
      <c r="AD817" s="88"/>
      <c r="AE817" s="88"/>
      <c r="AF817" s="88"/>
      <c r="AG817" s="88"/>
      <c r="AH817" s="88"/>
      <c r="AI817" s="88"/>
      <c r="AJ817" s="88"/>
    </row>
    <row r="818" spans="1:36" ht="12.75" x14ac:dyDescent="0.2">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c r="AA818" s="88"/>
      <c r="AB818" s="88"/>
      <c r="AC818" s="88"/>
      <c r="AD818" s="88"/>
      <c r="AE818" s="88"/>
      <c r="AF818" s="88"/>
      <c r="AG818" s="88"/>
      <c r="AH818" s="88"/>
      <c r="AI818" s="88"/>
      <c r="AJ818" s="88"/>
    </row>
    <row r="819" spans="1:36" ht="12.75" x14ac:dyDescent="0.2">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c r="AA819" s="88"/>
      <c r="AB819" s="88"/>
      <c r="AC819" s="88"/>
      <c r="AD819" s="88"/>
      <c r="AE819" s="88"/>
      <c r="AF819" s="88"/>
      <c r="AG819" s="88"/>
      <c r="AH819" s="88"/>
      <c r="AI819" s="88"/>
      <c r="AJ819" s="88"/>
    </row>
    <row r="820" spans="1:36" ht="12.75" x14ac:dyDescent="0.2">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c r="AA820" s="88"/>
      <c r="AB820" s="88"/>
      <c r="AC820" s="88"/>
      <c r="AD820" s="88"/>
      <c r="AE820" s="88"/>
      <c r="AF820" s="88"/>
      <c r="AG820" s="88"/>
      <c r="AH820" s="88"/>
      <c r="AI820" s="88"/>
      <c r="AJ820" s="88"/>
    </row>
    <row r="821" spans="1:36" ht="12.75" x14ac:dyDescent="0.2">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c r="AA821" s="88"/>
      <c r="AB821" s="88"/>
      <c r="AC821" s="88"/>
      <c r="AD821" s="88"/>
      <c r="AE821" s="88"/>
      <c r="AF821" s="88"/>
      <c r="AG821" s="88"/>
      <c r="AH821" s="88"/>
      <c r="AI821" s="88"/>
      <c r="AJ821" s="88"/>
    </row>
    <row r="822" spans="1:36" ht="12.75" x14ac:dyDescent="0.2">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c r="AA822" s="88"/>
      <c r="AB822" s="88"/>
      <c r="AC822" s="88"/>
      <c r="AD822" s="88"/>
      <c r="AE822" s="88"/>
      <c r="AF822" s="88"/>
      <c r="AG822" s="88"/>
      <c r="AH822" s="88"/>
      <c r="AI822" s="88"/>
      <c r="AJ822" s="88"/>
    </row>
    <row r="823" spans="1:36" ht="12.75" x14ac:dyDescent="0.2">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c r="AA823" s="88"/>
      <c r="AB823" s="88"/>
      <c r="AC823" s="88"/>
      <c r="AD823" s="88"/>
      <c r="AE823" s="88"/>
      <c r="AF823" s="88"/>
      <c r="AG823" s="88"/>
      <c r="AH823" s="88"/>
      <c r="AI823" s="88"/>
      <c r="AJ823" s="88"/>
    </row>
    <row r="824" spans="1:36" ht="12.75" x14ac:dyDescent="0.2">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c r="AA824" s="88"/>
      <c r="AB824" s="88"/>
      <c r="AC824" s="88"/>
      <c r="AD824" s="88"/>
      <c r="AE824" s="88"/>
      <c r="AF824" s="88"/>
      <c r="AG824" s="88"/>
      <c r="AH824" s="88"/>
      <c r="AI824" s="88"/>
      <c r="AJ824" s="88"/>
    </row>
    <row r="825" spans="1:36" ht="12.75" x14ac:dyDescent="0.2">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c r="AA825" s="88"/>
      <c r="AB825" s="88"/>
      <c r="AC825" s="88"/>
      <c r="AD825" s="88"/>
      <c r="AE825" s="88"/>
      <c r="AF825" s="88"/>
      <c r="AG825" s="88"/>
      <c r="AH825" s="88"/>
      <c r="AI825" s="88"/>
      <c r="AJ825" s="88"/>
    </row>
    <row r="826" spans="1:36" ht="12.75" x14ac:dyDescent="0.2">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c r="AA826" s="88"/>
      <c r="AB826" s="88"/>
      <c r="AC826" s="88"/>
      <c r="AD826" s="88"/>
      <c r="AE826" s="88"/>
      <c r="AF826" s="88"/>
      <c r="AG826" s="88"/>
      <c r="AH826" s="88"/>
      <c r="AI826" s="88"/>
      <c r="AJ826" s="88"/>
    </row>
    <row r="827" spans="1:36" ht="12.75" x14ac:dyDescent="0.2">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c r="AA827" s="88"/>
      <c r="AB827" s="88"/>
      <c r="AC827" s="88"/>
      <c r="AD827" s="88"/>
      <c r="AE827" s="88"/>
      <c r="AF827" s="88"/>
      <c r="AG827" s="88"/>
      <c r="AH827" s="88"/>
      <c r="AI827" s="88"/>
      <c r="AJ827" s="88"/>
    </row>
    <row r="828" spans="1:36" ht="12.75" x14ac:dyDescent="0.2">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c r="AA828" s="88"/>
      <c r="AB828" s="88"/>
      <c r="AC828" s="88"/>
      <c r="AD828" s="88"/>
      <c r="AE828" s="88"/>
      <c r="AF828" s="88"/>
      <c r="AG828" s="88"/>
      <c r="AH828" s="88"/>
      <c r="AI828" s="88"/>
      <c r="AJ828" s="88"/>
    </row>
    <row r="829" spans="1:36" ht="12.75" x14ac:dyDescent="0.2">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c r="AA829" s="88"/>
      <c r="AB829" s="88"/>
      <c r="AC829" s="88"/>
      <c r="AD829" s="88"/>
      <c r="AE829" s="88"/>
      <c r="AF829" s="88"/>
      <c r="AG829" s="88"/>
      <c r="AH829" s="88"/>
      <c r="AI829" s="88"/>
      <c r="AJ829" s="88"/>
    </row>
    <row r="830" spans="1:36" ht="12.75" x14ac:dyDescent="0.2">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c r="AA830" s="88"/>
      <c r="AB830" s="88"/>
      <c r="AC830" s="88"/>
      <c r="AD830" s="88"/>
      <c r="AE830" s="88"/>
      <c r="AF830" s="88"/>
      <c r="AG830" s="88"/>
      <c r="AH830" s="88"/>
      <c r="AI830" s="88"/>
      <c r="AJ830" s="88"/>
    </row>
    <row r="831" spans="1:36" ht="12.75" x14ac:dyDescent="0.2">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c r="AA831" s="88"/>
      <c r="AB831" s="88"/>
      <c r="AC831" s="88"/>
      <c r="AD831" s="88"/>
      <c r="AE831" s="88"/>
      <c r="AF831" s="88"/>
      <c r="AG831" s="88"/>
      <c r="AH831" s="88"/>
      <c r="AI831" s="88"/>
      <c r="AJ831" s="88"/>
    </row>
    <row r="832" spans="1:36" ht="12.75" x14ac:dyDescent="0.2">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c r="AA832" s="88"/>
      <c r="AB832" s="88"/>
      <c r="AC832" s="88"/>
      <c r="AD832" s="88"/>
      <c r="AE832" s="88"/>
      <c r="AF832" s="88"/>
      <c r="AG832" s="88"/>
      <c r="AH832" s="88"/>
      <c r="AI832" s="88"/>
      <c r="AJ832" s="88"/>
    </row>
    <row r="833" spans="1:36" ht="12.75" x14ac:dyDescent="0.2">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c r="AA833" s="88"/>
      <c r="AB833" s="88"/>
      <c r="AC833" s="88"/>
      <c r="AD833" s="88"/>
      <c r="AE833" s="88"/>
      <c r="AF833" s="88"/>
      <c r="AG833" s="88"/>
      <c r="AH833" s="88"/>
      <c r="AI833" s="88"/>
      <c r="AJ833" s="88"/>
    </row>
    <row r="834" spans="1:36" ht="12.75" x14ac:dyDescent="0.2">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c r="AA834" s="88"/>
      <c r="AB834" s="88"/>
      <c r="AC834" s="88"/>
      <c r="AD834" s="88"/>
      <c r="AE834" s="88"/>
      <c r="AF834" s="88"/>
      <c r="AG834" s="88"/>
      <c r="AH834" s="88"/>
      <c r="AI834" s="88"/>
      <c r="AJ834" s="88"/>
    </row>
    <row r="835" spans="1:36" ht="12.75" x14ac:dyDescent="0.2">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c r="AA835" s="88"/>
      <c r="AB835" s="88"/>
      <c r="AC835" s="88"/>
      <c r="AD835" s="88"/>
      <c r="AE835" s="88"/>
      <c r="AF835" s="88"/>
      <c r="AG835" s="88"/>
      <c r="AH835" s="88"/>
      <c r="AI835" s="88"/>
      <c r="AJ835" s="88"/>
    </row>
    <row r="836" spans="1:36" ht="12.75" x14ac:dyDescent="0.2">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c r="AA836" s="88"/>
      <c r="AB836" s="88"/>
      <c r="AC836" s="88"/>
      <c r="AD836" s="88"/>
      <c r="AE836" s="88"/>
      <c r="AF836" s="88"/>
      <c r="AG836" s="88"/>
      <c r="AH836" s="88"/>
      <c r="AI836" s="88"/>
      <c r="AJ836" s="88"/>
    </row>
    <row r="837" spans="1:36" ht="12.75" x14ac:dyDescent="0.2">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c r="AA837" s="88"/>
      <c r="AB837" s="88"/>
      <c r="AC837" s="88"/>
      <c r="AD837" s="88"/>
      <c r="AE837" s="88"/>
      <c r="AF837" s="88"/>
      <c r="AG837" s="88"/>
      <c r="AH837" s="88"/>
      <c r="AI837" s="88"/>
      <c r="AJ837" s="88"/>
    </row>
    <row r="838" spans="1:36" ht="12.75" x14ac:dyDescent="0.2">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c r="AA838" s="88"/>
      <c r="AB838" s="88"/>
      <c r="AC838" s="88"/>
      <c r="AD838" s="88"/>
      <c r="AE838" s="88"/>
      <c r="AF838" s="88"/>
      <c r="AG838" s="88"/>
      <c r="AH838" s="88"/>
      <c r="AI838" s="88"/>
      <c r="AJ838" s="88"/>
    </row>
    <row r="839" spans="1:36" ht="12.75" x14ac:dyDescent="0.2">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c r="AA839" s="88"/>
      <c r="AB839" s="88"/>
      <c r="AC839" s="88"/>
      <c r="AD839" s="88"/>
      <c r="AE839" s="88"/>
      <c r="AF839" s="88"/>
      <c r="AG839" s="88"/>
      <c r="AH839" s="88"/>
      <c r="AI839" s="88"/>
      <c r="AJ839" s="88"/>
    </row>
    <row r="840" spans="1:36" ht="12.75" x14ac:dyDescent="0.2">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c r="AA840" s="88"/>
      <c r="AB840" s="88"/>
      <c r="AC840" s="88"/>
      <c r="AD840" s="88"/>
      <c r="AE840" s="88"/>
      <c r="AF840" s="88"/>
      <c r="AG840" s="88"/>
      <c r="AH840" s="88"/>
      <c r="AI840" s="88"/>
      <c r="AJ840" s="88"/>
    </row>
    <row r="841" spans="1:36" ht="12.75" x14ac:dyDescent="0.2">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c r="AA841" s="88"/>
      <c r="AB841" s="88"/>
      <c r="AC841" s="88"/>
      <c r="AD841" s="88"/>
      <c r="AE841" s="88"/>
      <c r="AF841" s="88"/>
      <c r="AG841" s="88"/>
      <c r="AH841" s="88"/>
      <c r="AI841" s="88"/>
      <c r="AJ841" s="88"/>
    </row>
    <row r="842" spans="1:36" ht="12.75" x14ac:dyDescent="0.2">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c r="AA842" s="88"/>
      <c r="AB842" s="88"/>
      <c r="AC842" s="88"/>
      <c r="AD842" s="88"/>
      <c r="AE842" s="88"/>
      <c r="AF842" s="88"/>
      <c r="AG842" s="88"/>
      <c r="AH842" s="88"/>
      <c r="AI842" s="88"/>
      <c r="AJ842" s="88"/>
    </row>
    <row r="843" spans="1:36" ht="12.75" x14ac:dyDescent="0.2">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c r="AA843" s="88"/>
      <c r="AB843" s="88"/>
      <c r="AC843" s="88"/>
      <c r="AD843" s="88"/>
      <c r="AE843" s="88"/>
      <c r="AF843" s="88"/>
      <c r="AG843" s="88"/>
      <c r="AH843" s="88"/>
      <c r="AI843" s="88"/>
      <c r="AJ843" s="88"/>
    </row>
    <row r="844" spans="1:36" ht="12.75" x14ac:dyDescent="0.2">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c r="AA844" s="88"/>
      <c r="AB844" s="88"/>
      <c r="AC844" s="88"/>
      <c r="AD844" s="88"/>
      <c r="AE844" s="88"/>
      <c r="AF844" s="88"/>
      <c r="AG844" s="88"/>
      <c r="AH844" s="88"/>
      <c r="AI844" s="88"/>
      <c r="AJ844" s="88"/>
    </row>
    <row r="845" spans="1:36" ht="12.75" x14ac:dyDescent="0.2">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c r="AA845" s="88"/>
      <c r="AB845" s="88"/>
      <c r="AC845" s="88"/>
      <c r="AD845" s="88"/>
      <c r="AE845" s="88"/>
      <c r="AF845" s="88"/>
      <c r="AG845" s="88"/>
      <c r="AH845" s="88"/>
      <c r="AI845" s="88"/>
      <c r="AJ845" s="88"/>
    </row>
    <row r="846" spans="1:36" ht="12.75" x14ac:dyDescent="0.2">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c r="AA846" s="88"/>
      <c r="AB846" s="88"/>
      <c r="AC846" s="88"/>
      <c r="AD846" s="88"/>
      <c r="AE846" s="88"/>
      <c r="AF846" s="88"/>
      <c r="AG846" s="88"/>
      <c r="AH846" s="88"/>
      <c r="AI846" s="88"/>
      <c r="AJ846" s="88"/>
    </row>
    <row r="847" spans="1:36" ht="12.75" x14ac:dyDescent="0.2">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c r="AA847" s="88"/>
      <c r="AB847" s="88"/>
      <c r="AC847" s="88"/>
      <c r="AD847" s="88"/>
      <c r="AE847" s="88"/>
      <c r="AF847" s="88"/>
      <c r="AG847" s="88"/>
      <c r="AH847" s="88"/>
      <c r="AI847" s="88"/>
      <c r="AJ847" s="88"/>
    </row>
    <row r="848" spans="1:36" ht="12.75" x14ac:dyDescent="0.2">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c r="AA848" s="88"/>
      <c r="AB848" s="88"/>
      <c r="AC848" s="88"/>
      <c r="AD848" s="88"/>
      <c r="AE848" s="88"/>
      <c r="AF848" s="88"/>
      <c r="AG848" s="88"/>
      <c r="AH848" s="88"/>
      <c r="AI848" s="88"/>
      <c r="AJ848" s="88"/>
    </row>
    <row r="849" spans="1:36" ht="12.75" x14ac:dyDescent="0.2">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c r="AA849" s="88"/>
      <c r="AB849" s="88"/>
      <c r="AC849" s="88"/>
      <c r="AD849" s="88"/>
      <c r="AE849" s="88"/>
      <c r="AF849" s="88"/>
      <c r="AG849" s="88"/>
      <c r="AH849" s="88"/>
      <c r="AI849" s="88"/>
      <c r="AJ849" s="88"/>
    </row>
    <row r="850" spans="1:36" ht="12.75" x14ac:dyDescent="0.2">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c r="AA850" s="88"/>
      <c r="AB850" s="88"/>
      <c r="AC850" s="88"/>
      <c r="AD850" s="88"/>
      <c r="AE850" s="88"/>
      <c r="AF850" s="88"/>
      <c r="AG850" s="88"/>
      <c r="AH850" s="88"/>
      <c r="AI850" s="88"/>
      <c r="AJ850" s="88"/>
    </row>
    <row r="851" spans="1:36" ht="12.75" x14ac:dyDescent="0.2">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c r="AA851" s="88"/>
      <c r="AB851" s="88"/>
      <c r="AC851" s="88"/>
      <c r="AD851" s="88"/>
      <c r="AE851" s="88"/>
      <c r="AF851" s="88"/>
      <c r="AG851" s="88"/>
      <c r="AH851" s="88"/>
      <c r="AI851" s="88"/>
      <c r="AJ851" s="88"/>
    </row>
    <row r="852" spans="1:36" ht="12.75" x14ac:dyDescent="0.2">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c r="AA852" s="88"/>
      <c r="AB852" s="88"/>
      <c r="AC852" s="88"/>
      <c r="AD852" s="88"/>
      <c r="AE852" s="88"/>
      <c r="AF852" s="88"/>
      <c r="AG852" s="88"/>
      <c r="AH852" s="88"/>
      <c r="AI852" s="88"/>
      <c r="AJ852" s="88"/>
    </row>
    <row r="853" spans="1:36" ht="12.75" x14ac:dyDescent="0.2">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c r="AA853" s="88"/>
      <c r="AB853" s="88"/>
      <c r="AC853" s="88"/>
      <c r="AD853" s="88"/>
      <c r="AE853" s="88"/>
      <c r="AF853" s="88"/>
      <c r="AG853" s="88"/>
      <c r="AH853" s="88"/>
      <c r="AI853" s="88"/>
      <c r="AJ853" s="88"/>
    </row>
    <row r="854" spans="1:36" ht="12.75" x14ac:dyDescent="0.2">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c r="AA854" s="88"/>
      <c r="AB854" s="88"/>
      <c r="AC854" s="88"/>
      <c r="AD854" s="88"/>
      <c r="AE854" s="88"/>
      <c r="AF854" s="88"/>
      <c r="AG854" s="88"/>
      <c r="AH854" s="88"/>
      <c r="AI854" s="88"/>
      <c r="AJ854" s="88"/>
    </row>
    <row r="855" spans="1:36" ht="12.75" x14ac:dyDescent="0.2">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c r="AA855" s="88"/>
      <c r="AB855" s="88"/>
      <c r="AC855" s="88"/>
      <c r="AD855" s="88"/>
      <c r="AE855" s="88"/>
      <c r="AF855" s="88"/>
      <c r="AG855" s="88"/>
      <c r="AH855" s="88"/>
      <c r="AI855" s="88"/>
      <c r="AJ855" s="88"/>
    </row>
    <row r="856" spans="1:36" ht="12.75" x14ac:dyDescent="0.2">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c r="AA856" s="88"/>
      <c r="AB856" s="88"/>
      <c r="AC856" s="88"/>
      <c r="AD856" s="88"/>
      <c r="AE856" s="88"/>
      <c r="AF856" s="88"/>
      <c r="AG856" s="88"/>
      <c r="AH856" s="88"/>
      <c r="AI856" s="88"/>
      <c r="AJ856" s="88"/>
    </row>
    <row r="857" spans="1:36" ht="12.75" x14ac:dyDescent="0.2">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c r="AA857" s="88"/>
      <c r="AB857" s="88"/>
      <c r="AC857" s="88"/>
      <c r="AD857" s="88"/>
      <c r="AE857" s="88"/>
      <c r="AF857" s="88"/>
      <c r="AG857" s="88"/>
      <c r="AH857" s="88"/>
      <c r="AI857" s="88"/>
      <c r="AJ857" s="88"/>
    </row>
    <row r="858" spans="1:36" ht="12.75" x14ac:dyDescent="0.2">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c r="AA858" s="88"/>
      <c r="AB858" s="88"/>
      <c r="AC858" s="88"/>
      <c r="AD858" s="88"/>
      <c r="AE858" s="88"/>
      <c r="AF858" s="88"/>
      <c r="AG858" s="88"/>
      <c r="AH858" s="88"/>
      <c r="AI858" s="88"/>
      <c r="AJ858" s="88"/>
    </row>
    <row r="859" spans="1:36" ht="12.75" x14ac:dyDescent="0.2">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c r="AA859" s="88"/>
      <c r="AB859" s="88"/>
      <c r="AC859" s="88"/>
      <c r="AD859" s="88"/>
      <c r="AE859" s="88"/>
      <c r="AF859" s="88"/>
      <c r="AG859" s="88"/>
      <c r="AH859" s="88"/>
      <c r="AI859" s="88"/>
      <c r="AJ859" s="88"/>
    </row>
    <row r="860" spans="1:36" ht="12.75" x14ac:dyDescent="0.2">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c r="AA860" s="88"/>
      <c r="AB860" s="88"/>
      <c r="AC860" s="88"/>
      <c r="AD860" s="88"/>
      <c r="AE860" s="88"/>
      <c r="AF860" s="88"/>
      <c r="AG860" s="88"/>
      <c r="AH860" s="88"/>
      <c r="AI860" s="88"/>
      <c r="AJ860" s="88"/>
    </row>
    <row r="861" spans="1:36" ht="12.75" x14ac:dyDescent="0.2">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c r="AA861" s="88"/>
      <c r="AB861" s="88"/>
      <c r="AC861" s="88"/>
      <c r="AD861" s="88"/>
      <c r="AE861" s="88"/>
      <c r="AF861" s="88"/>
      <c r="AG861" s="88"/>
      <c r="AH861" s="88"/>
      <c r="AI861" s="88"/>
      <c r="AJ861" s="88"/>
    </row>
    <row r="862" spans="1:36" ht="12.75" x14ac:dyDescent="0.2">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c r="AA862" s="88"/>
      <c r="AB862" s="88"/>
      <c r="AC862" s="88"/>
      <c r="AD862" s="88"/>
      <c r="AE862" s="88"/>
      <c r="AF862" s="88"/>
      <c r="AG862" s="88"/>
      <c r="AH862" s="88"/>
      <c r="AI862" s="88"/>
      <c r="AJ862" s="88"/>
    </row>
    <row r="863" spans="1:36" ht="12.75" x14ac:dyDescent="0.2">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c r="AA863" s="88"/>
      <c r="AB863" s="88"/>
      <c r="AC863" s="88"/>
      <c r="AD863" s="88"/>
      <c r="AE863" s="88"/>
      <c r="AF863" s="88"/>
      <c r="AG863" s="88"/>
      <c r="AH863" s="88"/>
      <c r="AI863" s="88"/>
      <c r="AJ863" s="88"/>
    </row>
    <row r="864" spans="1:36" ht="12.75" x14ac:dyDescent="0.2">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c r="AA864" s="88"/>
      <c r="AB864" s="88"/>
      <c r="AC864" s="88"/>
      <c r="AD864" s="88"/>
      <c r="AE864" s="88"/>
      <c r="AF864" s="88"/>
      <c r="AG864" s="88"/>
      <c r="AH864" s="88"/>
      <c r="AI864" s="88"/>
      <c r="AJ864" s="88"/>
    </row>
    <row r="865" spans="1:36" ht="12.75" x14ac:dyDescent="0.2">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c r="AA865" s="88"/>
      <c r="AB865" s="88"/>
      <c r="AC865" s="88"/>
      <c r="AD865" s="88"/>
      <c r="AE865" s="88"/>
      <c r="AF865" s="88"/>
      <c r="AG865" s="88"/>
      <c r="AH865" s="88"/>
      <c r="AI865" s="88"/>
      <c r="AJ865" s="88"/>
    </row>
    <row r="866" spans="1:36" ht="12.75" x14ac:dyDescent="0.2">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c r="AA866" s="88"/>
      <c r="AB866" s="88"/>
      <c r="AC866" s="88"/>
      <c r="AD866" s="88"/>
      <c r="AE866" s="88"/>
      <c r="AF866" s="88"/>
      <c r="AG866" s="88"/>
      <c r="AH866" s="88"/>
      <c r="AI866" s="88"/>
      <c r="AJ866" s="88"/>
    </row>
    <row r="867" spans="1:36" ht="12.75" x14ac:dyDescent="0.2">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c r="AA867" s="88"/>
      <c r="AB867" s="88"/>
      <c r="AC867" s="88"/>
      <c r="AD867" s="88"/>
      <c r="AE867" s="88"/>
      <c r="AF867" s="88"/>
      <c r="AG867" s="88"/>
      <c r="AH867" s="88"/>
      <c r="AI867" s="88"/>
      <c r="AJ867" s="88"/>
    </row>
    <row r="868" spans="1:36" ht="12.75" x14ac:dyDescent="0.2">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c r="AA868" s="88"/>
      <c r="AB868" s="88"/>
      <c r="AC868" s="88"/>
      <c r="AD868" s="88"/>
      <c r="AE868" s="88"/>
      <c r="AF868" s="88"/>
      <c r="AG868" s="88"/>
      <c r="AH868" s="88"/>
      <c r="AI868" s="88"/>
      <c r="AJ868" s="88"/>
    </row>
    <row r="869" spans="1:36" ht="12.75" x14ac:dyDescent="0.2">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c r="AA869" s="88"/>
      <c r="AB869" s="88"/>
      <c r="AC869" s="88"/>
      <c r="AD869" s="88"/>
      <c r="AE869" s="88"/>
      <c r="AF869" s="88"/>
      <c r="AG869" s="88"/>
      <c r="AH869" s="88"/>
      <c r="AI869" s="88"/>
      <c r="AJ869" s="88"/>
    </row>
    <row r="870" spans="1:36" ht="12.75" x14ac:dyDescent="0.2">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c r="AA870" s="88"/>
      <c r="AB870" s="88"/>
      <c r="AC870" s="88"/>
      <c r="AD870" s="88"/>
      <c r="AE870" s="88"/>
      <c r="AF870" s="88"/>
      <c r="AG870" s="88"/>
      <c r="AH870" s="88"/>
      <c r="AI870" s="88"/>
      <c r="AJ870" s="88"/>
    </row>
    <row r="871" spans="1:36" ht="12.75" x14ac:dyDescent="0.2">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c r="AA871" s="88"/>
      <c r="AB871" s="88"/>
      <c r="AC871" s="88"/>
      <c r="AD871" s="88"/>
      <c r="AE871" s="88"/>
      <c r="AF871" s="88"/>
      <c r="AG871" s="88"/>
      <c r="AH871" s="88"/>
      <c r="AI871" s="88"/>
      <c r="AJ871" s="88"/>
    </row>
    <row r="872" spans="1:36" ht="12.75" x14ac:dyDescent="0.2">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c r="AA872" s="88"/>
      <c r="AB872" s="88"/>
      <c r="AC872" s="88"/>
      <c r="AD872" s="88"/>
      <c r="AE872" s="88"/>
      <c r="AF872" s="88"/>
      <c r="AG872" s="88"/>
      <c r="AH872" s="88"/>
      <c r="AI872" s="88"/>
      <c r="AJ872" s="88"/>
    </row>
    <row r="873" spans="1:36" ht="12.75" x14ac:dyDescent="0.2">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c r="AA873" s="88"/>
      <c r="AB873" s="88"/>
      <c r="AC873" s="88"/>
      <c r="AD873" s="88"/>
      <c r="AE873" s="88"/>
      <c r="AF873" s="88"/>
      <c r="AG873" s="88"/>
      <c r="AH873" s="88"/>
      <c r="AI873" s="88"/>
      <c r="AJ873" s="88"/>
    </row>
    <row r="874" spans="1:36" ht="12.75" x14ac:dyDescent="0.2">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c r="AA874" s="88"/>
      <c r="AB874" s="88"/>
      <c r="AC874" s="88"/>
      <c r="AD874" s="88"/>
      <c r="AE874" s="88"/>
      <c r="AF874" s="88"/>
      <c r="AG874" s="88"/>
      <c r="AH874" s="88"/>
      <c r="AI874" s="88"/>
      <c r="AJ874" s="88"/>
    </row>
    <row r="875" spans="1:36" ht="12.75" x14ac:dyDescent="0.2">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c r="AA875" s="88"/>
      <c r="AB875" s="88"/>
      <c r="AC875" s="88"/>
      <c r="AD875" s="88"/>
      <c r="AE875" s="88"/>
      <c r="AF875" s="88"/>
      <c r="AG875" s="88"/>
      <c r="AH875" s="88"/>
      <c r="AI875" s="88"/>
      <c r="AJ875" s="88"/>
    </row>
    <row r="876" spans="1:36" ht="12.75" x14ac:dyDescent="0.2">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c r="AA876" s="88"/>
      <c r="AB876" s="88"/>
      <c r="AC876" s="88"/>
      <c r="AD876" s="88"/>
      <c r="AE876" s="88"/>
      <c r="AF876" s="88"/>
      <c r="AG876" s="88"/>
      <c r="AH876" s="88"/>
      <c r="AI876" s="88"/>
      <c r="AJ876" s="88"/>
    </row>
    <row r="877" spans="1:36" ht="12.75" x14ac:dyDescent="0.2">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c r="AA877" s="88"/>
      <c r="AB877" s="88"/>
      <c r="AC877" s="88"/>
      <c r="AD877" s="88"/>
      <c r="AE877" s="88"/>
      <c r="AF877" s="88"/>
      <c r="AG877" s="88"/>
      <c r="AH877" s="88"/>
      <c r="AI877" s="88"/>
      <c r="AJ877" s="88"/>
    </row>
    <row r="878" spans="1:36" ht="12.75" x14ac:dyDescent="0.2">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c r="AA878" s="88"/>
      <c r="AB878" s="88"/>
      <c r="AC878" s="88"/>
      <c r="AD878" s="88"/>
      <c r="AE878" s="88"/>
      <c r="AF878" s="88"/>
      <c r="AG878" s="88"/>
      <c r="AH878" s="88"/>
      <c r="AI878" s="88"/>
      <c r="AJ878" s="88"/>
    </row>
    <row r="879" spans="1:36" ht="12.75" x14ac:dyDescent="0.2">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c r="AA879" s="88"/>
      <c r="AB879" s="88"/>
      <c r="AC879" s="88"/>
      <c r="AD879" s="88"/>
      <c r="AE879" s="88"/>
      <c r="AF879" s="88"/>
      <c r="AG879" s="88"/>
      <c r="AH879" s="88"/>
      <c r="AI879" s="88"/>
      <c r="AJ879" s="88"/>
    </row>
    <row r="880" spans="1:36" ht="12.75" x14ac:dyDescent="0.2">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c r="AA880" s="88"/>
      <c r="AB880" s="88"/>
      <c r="AC880" s="88"/>
      <c r="AD880" s="88"/>
      <c r="AE880" s="88"/>
      <c r="AF880" s="88"/>
      <c r="AG880" s="88"/>
      <c r="AH880" s="88"/>
      <c r="AI880" s="88"/>
      <c r="AJ880" s="88"/>
    </row>
    <row r="881" spans="1:36" ht="12.75" x14ac:dyDescent="0.2">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c r="AA881" s="88"/>
      <c r="AB881" s="88"/>
      <c r="AC881" s="88"/>
      <c r="AD881" s="88"/>
      <c r="AE881" s="88"/>
      <c r="AF881" s="88"/>
      <c r="AG881" s="88"/>
      <c r="AH881" s="88"/>
      <c r="AI881" s="88"/>
      <c r="AJ881" s="88"/>
    </row>
    <row r="882" spans="1:36" ht="12.75" x14ac:dyDescent="0.2">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c r="AA882" s="88"/>
      <c r="AB882" s="88"/>
      <c r="AC882" s="88"/>
      <c r="AD882" s="88"/>
      <c r="AE882" s="88"/>
      <c r="AF882" s="88"/>
      <c r="AG882" s="88"/>
      <c r="AH882" s="88"/>
      <c r="AI882" s="88"/>
      <c r="AJ882" s="88"/>
    </row>
    <row r="883" spans="1:36" ht="12.75" x14ac:dyDescent="0.2">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c r="AA883" s="88"/>
      <c r="AB883" s="88"/>
      <c r="AC883" s="88"/>
      <c r="AD883" s="88"/>
      <c r="AE883" s="88"/>
      <c r="AF883" s="88"/>
      <c r="AG883" s="88"/>
      <c r="AH883" s="88"/>
      <c r="AI883" s="88"/>
      <c r="AJ883" s="88"/>
    </row>
    <row r="884" spans="1:36" ht="12.75" x14ac:dyDescent="0.2">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c r="AA884" s="88"/>
      <c r="AB884" s="88"/>
      <c r="AC884" s="88"/>
      <c r="AD884" s="88"/>
      <c r="AE884" s="88"/>
      <c r="AF884" s="88"/>
      <c r="AG884" s="88"/>
      <c r="AH884" s="88"/>
      <c r="AI884" s="88"/>
      <c r="AJ884" s="88"/>
    </row>
    <row r="885" spans="1:36" ht="12.75" x14ac:dyDescent="0.2">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c r="AA885" s="88"/>
      <c r="AB885" s="88"/>
      <c r="AC885" s="88"/>
      <c r="AD885" s="88"/>
      <c r="AE885" s="88"/>
      <c r="AF885" s="88"/>
      <c r="AG885" s="88"/>
      <c r="AH885" s="88"/>
      <c r="AI885" s="88"/>
      <c r="AJ885" s="88"/>
    </row>
    <row r="886" spans="1:36" ht="12.75" x14ac:dyDescent="0.2">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c r="AA886" s="88"/>
      <c r="AB886" s="88"/>
      <c r="AC886" s="88"/>
      <c r="AD886" s="88"/>
      <c r="AE886" s="88"/>
      <c r="AF886" s="88"/>
      <c r="AG886" s="88"/>
      <c r="AH886" s="88"/>
      <c r="AI886" s="88"/>
      <c r="AJ886" s="88"/>
    </row>
    <row r="887" spans="1:36" ht="12.75" x14ac:dyDescent="0.2">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c r="AA887" s="88"/>
      <c r="AB887" s="88"/>
      <c r="AC887" s="88"/>
      <c r="AD887" s="88"/>
      <c r="AE887" s="88"/>
      <c r="AF887" s="88"/>
      <c r="AG887" s="88"/>
      <c r="AH887" s="88"/>
      <c r="AI887" s="88"/>
      <c r="AJ887" s="88"/>
    </row>
    <row r="888" spans="1:36" ht="12.75" x14ac:dyDescent="0.2">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c r="AA888" s="88"/>
      <c r="AB888" s="88"/>
      <c r="AC888" s="88"/>
      <c r="AD888" s="88"/>
      <c r="AE888" s="88"/>
      <c r="AF888" s="88"/>
      <c r="AG888" s="88"/>
      <c r="AH888" s="88"/>
      <c r="AI888" s="88"/>
      <c r="AJ888" s="88"/>
    </row>
    <row r="889" spans="1:36" ht="12.75" x14ac:dyDescent="0.2">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c r="AA889" s="88"/>
      <c r="AB889" s="88"/>
      <c r="AC889" s="88"/>
      <c r="AD889" s="88"/>
      <c r="AE889" s="88"/>
      <c r="AF889" s="88"/>
      <c r="AG889" s="88"/>
      <c r="AH889" s="88"/>
      <c r="AI889" s="88"/>
      <c r="AJ889" s="88"/>
    </row>
    <row r="890" spans="1:36" ht="12.75" x14ac:dyDescent="0.2">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c r="AA890" s="88"/>
      <c r="AB890" s="88"/>
      <c r="AC890" s="88"/>
      <c r="AD890" s="88"/>
      <c r="AE890" s="88"/>
      <c r="AF890" s="88"/>
      <c r="AG890" s="88"/>
      <c r="AH890" s="88"/>
      <c r="AI890" s="88"/>
      <c r="AJ890" s="88"/>
    </row>
    <row r="891" spans="1:36" ht="12.75" x14ac:dyDescent="0.2">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c r="AA891" s="88"/>
      <c r="AB891" s="88"/>
      <c r="AC891" s="88"/>
      <c r="AD891" s="88"/>
      <c r="AE891" s="88"/>
      <c r="AF891" s="88"/>
      <c r="AG891" s="88"/>
      <c r="AH891" s="88"/>
      <c r="AI891" s="88"/>
      <c r="AJ891" s="88"/>
    </row>
    <row r="892" spans="1:36" ht="12.75" x14ac:dyDescent="0.2">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c r="AA892" s="88"/>
      <c r="AB892" s="88"/>
      <c r="AC892" s="88"/>
      <c r="AD892" s="88"/>
      <c r="AE892" s="88"/>
      <c r="AF892" s="88"/>
      <c r="AG892" s="88"/>
      <c r="AH892" s="88"/>
      <c r="AI892" s="88"/>
      <c r="AJ892" s="88"/>
    </row>
    <row r="893" spans="1:36" ht="12.75" x14ac:dyDescent="0.2">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c r="AA893" s="88"/>
      <c r="AB893" s="88"/>
      <c r="AC893" s="88"/>
      <c r="AD893" s="88"/>
      <c r="AE893" s="88"/>
      <c r="AF893" s="88"/>
      <c r="AG893" s="88"/>
      <c r="AH893" s="88"/>
      <c r="AI893" s="88"/>
      <c r="AJ893" s="88"/>
    </row>
    <row r="894" spans="1:36" ht="12.75" x14ac:dyDescent="0.2">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c r="AA894" s="88"/>
      <c r="AB894" s="88"/>
      <c r="AC894" s="88"/>
      <c r="AD894" s="88"/>
      <c r="AE894" s="88"/>
      <c r="AF894" s="88"/>
      <c r="AG894" s="88"/>
      <c r="AH894" s="88"/>
      <c r="AI894" s="88"/>
      <c r="AJ894" s="88"/>
    </row>
    <row r="895" spans="1:36" ht="12.75" x14ac:dyDescent="0.2">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c r="AA895" s="88"/>
      <c r="AB895" s="88"/>
      <c r="AC895" s="88"/>
      <c r="AD895" s="88"/>
      <c r="AE895" s="88"/>
      <c r="AF895" s="88"/>
      <c r="AG895" s="88"/>
      <c r="AH895" s="88"/>
      <c r="AI895" s="88"/>
      <c r="AJ895" s="88"/>
    </row>
    <row r="896" spans="1:36" ht="12.75" x14ac:dyDescent="0.2">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c r="AA896" s="88"/>
      <c r="AB896" s="88"/>
      <c r="AC896" s="88"/>
      <c r="AD896" s="88"/>
      <c r="AE896" s="88"/>
      <c r="AF896" s="88"/>
      <c r="AG896" s="88"/>
      <c r="AH896" s="88"/>
      <c r="AI896" s="88"/>
      <c r="AJ896" s="88"/>
    </row>
    <row r="897" spans="1:36" ht="12.75" x14ac:dyDescent="0.2">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c r="AA897" s="88"/>
      <c r="AB897" s="88"/>
      <c r="AC897" s="88"/>
      <c r="AD897" s="88"/>
      <c r="AE897" s="88"/>
      <c r="AF897" s="88"/>
      <c r="AG897" s="88"/>
      <c r="AH897" s="88"/>
      <c r="AI897" s="88"/>
      <c r="AJ897" s="88"/>
    </row>
    <row r="898" spans="1:36" ht="12.75" x14ac:dyDescent="0.2">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c r="AA898" s="88"/>
      <c r="AB898" s="88"/>
      <c r="AC898" s="88"/>
      <c r="AD898" s="88"/>
      <c r="AE898" s="88"/>
      <c r="AF898" s="88"/>
      <c r="AG898" s="88"/>
      <c r="AH898" s="88"/>
      <c r="AI898" s="88"/>
      <c r="AJ898" s="88"/>
    </row>
    <row r="899" spans="1:36" ht="12.75" x14ac:dyDescent="0.2">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c r="AA899" s="88"/>
      <c r="AB899" s="88"/>
      <c r="AC899" s="88"/>
      <c r="AD899" s="88"/>
      <c r="AE899" s="88"/>
      <c r="AF899" s="88"/>
      <c r="AG899" s="88"/>
      <c r="AH899" s="88"/>
      <c r="AI899" s="88"/>
      <c r="AJ899" s="88"/>
    </row>
    <row r="900" spans="1:36" ht="12.75" x14ac:dyDescent="0.2">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c r="AA900" s="88"/>
      <c r="AB900" s="88"/>
      <c r="AC900" s="88"/>
      <c r="AD900" s="88"/>
      <c r="AE900" s="88"/>
      <c r="AF900" s="88"/>
      <c r="AG900" s="88"/>
      <c r="AH900" s="88"/>
      <c r="AI900" s="88"/>
      <c r="AJ900" s="88"/>
    </row>
    <row r="901" spans="1:36" ht="12.75" x14ac:dyDescent="0.2">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c r="AA901" s="88"/>
      <c r="AB901" s="88"/>
      <c r="AC901" s="88"/>
      <c r="AD901" s="88"/>
      <c r="AE901" s="88"/>
      <c r="AF901" s="88"/>
      <c r="AG901" s="88"/>
      <c r="AH901" s="88"/>
      <c r="AI901" s="88"/>
      <c r="AJ901" s="88"/>
    </row>
    <row r="902" spans="1:36" ht="12.75" x14ac:dyDescent="0.2">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c r="AA902" s="88"/>
      <c r="AB902" s="88"/>
      <c r="AC902" s="88"/>
      <c r="AD902" s="88"/>
      <c r="AE902" s="88"/>
      <c r="AF902" s="88"/>
      <c r="AG902" s="88"/>
      <c r="AH902" s="88"/>
      <c r="AI902" s="88"/>
      <c r="AJ902" s="88"/>
    </row>
    <row r="903" spans="1:36" ht="12.75" x14ac:dyDescent="0.2">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c r="AA903" s="88"/>
      <c r="AB903" s="88"/>
      <c r="AC903" s="88"/>
      <c r="AD903" s="88"/>
      <c r="AE903" s="88"/>
      <c r="AF903" s="88"/>
      <c r="AG903" s="88"/>
      <c r="AH903" s="88"/>
      <c r="AI903" s="88"/>
      <c r="AJ903" s="88"/>
    </row>
    <row r="904" spans="1:36" ht="12.75" x14ac:dyDescent="0.2">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c r="AA904" s="88"/>
      <c r="AB904" s="88"/>
      <c r="AC904" s="88"/>
      <c r="AD904" s="88"/>
      <c r="AE904" s="88"/>
      <c r="AF904" s="88"/>
      <c r="AG904" s="88"/>
      <c r="AH904" s="88"/>
      <c r="AI904" s="88"/>
      <c r="AJ904" s="88"/>
    </row>
    <row r="905" spans="1:36" ht="12.75" x14ac:dyDescent="0.2">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c r="AA905" s="88"/>
      <c r="AB905" s="88"/>
      <c r="AC905" s="88"/>
      <c r="AD905" s="88"/>
      <c r="AE905" s="88"/>
      <c r="AF905" s="88"/>
      <c r="AG905" s="88"/>
      <c r="AH905" s="88"/>
      <c r="AI905" s="88"/>
      <c r="AJ905" s="88"/>
    </row>
    <row r="906" spans="1:36" ht="12.75" x14ac:dyDescent="0.2">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c r="AA906" s="88"/>
      <c r="AB906" s="88"/>
      <c r="AC906" s="88"/>
      <c r="AD906" s="88"/>
      <c r="AE906" s="88"/>
      <c r="AF906" s="88"/>
      <c r="AG906" s="88"/>
      <c r="AH906" s="88"/>
      <c r="AI906" s="88"/>
      <c r="AJ906" s="88"/>
    </row>
    <row r="907" spans="1:36" ht="12.75" x14ac:dyDescent="0.2">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c r="AA907" s="88"/>
      <c r="AB907" s="88"/>
      <c r="AC907" s="88"/>
      <c r="AD907" s="88"/>
      <c r="AE907" s="88"/>
      <c r="AF907" s="88"/>
      <c r="AG907" s="88"/>
      <c r="AH907" s="88"/>
      <c r="AI907" s="88"/>
      <c r="AJ907" s="88"/>
    </row>
    <row r="908" spans="1:36" ht="12.75" x14ac:dyDescent="0.2">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c r="AA908" s="88"/>
      <c r="AB908" s="88"/>
      <c r="AC908" s="88"/>
      <c r="AD908" s="88"/>
      <c r="AE908" s="88"/>
      <c r="AF908" s="88"/>
      <c r="AG908" s="88"/>
      <c r="AH908" s="88"/>
      <c r="AI908" s="88"/>
      <c r="AJ908" s="88"/>
    </row>
  </sheetData>
  <hyperlinks>
    <hyperlink ref="A112" r:id="rId1" xr:uid="{DBA463E3-505B-479C-BAC3-26275324A2F4}"/>
    <hyperlink ref="A143" r:id="rId2" xr:uid="{82C23CB6-8025-4C7E-B1DB-89C2D5AA20D0}"/>
    <hyperlink ref="C184" r:id="rId3" xr:uid="{BA185E9E-6D7A-4F9C-9D45-3647EA17CE5D}"/>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D1" workbookViewId="0">
      <selection activeCell="H21" sqref="H21"/>
    </sheetView>
  </sheetViews>
  <sheetFormatPr defaultColWidth="9.140625" defaultRowHeight="15" x14ac:dyDescent="0.25"/>
  <cols>
    <col min="1" max="1" width="54" bestFit="1" customWidth="1"/>
    <col min="2" max="2" width="45.85546875" customWidth="1"/>
    <col min="3" max="3" width="89.140625" customWidth="1"/>
    <col min="4" max="4" width="17.42578125" customWidth="1"/>
    <col min="5" max="5" width="21.5703125" bestFit="1" customWidth="1"/>
    <col min="7" max="7" width="10.140625" bestFit="1" customWidth="1"/>
    <col min="8" max="9" width="10" bestFit="1" customWidth="1"/>
    <col min="10" max="10" width="10.140625" bestFit="1" customWidth="1"/>
    <col min="11" max="11" width="10" bestFit="1" customWidth="1"/>
    <col min="15" max="15" width="11" bestFit="1" customWidth="1"/>
  </cols>
  <sheetData>
    <row r="1" spans="1:24" s="1" customFormat="1" x14ac:dyDescent="0.25">
      <c r="A1" s="1" t="s">
        <v>21</v>
      </c>
      <c r="B1" s="1" t="s">
        <v>235</v>
      </c>
      <c r="C1" s="1" t="s">
        <v>234</v>
      </c>
      <c r="D1" s="1" t="s">
        <v>241</v>
      </c>
      <c r="E1" s="1" t="s">
        <v>117</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230</v>
      </c>
      <c r="C2" t="s">
        <v>229</v>
      </c>
      <c r="D2" t="s">
        <v>242</v>
      </c>
      <c r="E2" t="s">
        <v>306</v>
      </c>
      <c r="F2" s="39">
        <v>1.0999999999999999E-2</v>
      </c>
      <c r="G2" s="39">
        <v>1.2E-2</v>
      </c>
      <c r="H2" s="39">
        <v>1.2E-2</v>
      </c>
      <c r="I2" s="39">
        <v>1.2E-2</v>
      </c>
      <c r="J2" s="39">
        <v>0</v>
      </c>
      <c r="K2" s="39">
        <v>0</v>
      </c>
      <c r="L2" s="2">
        <v>0</v>
      </c>
      <c r="M2" s="2">
        <v>0</v>
      </c>
      <c r="N2" s="2">
        <v>0</v>
      </c>
      <c r="O2" s="2">
        <v>0</v>
      </c>
      <c r="P2" s="2">
        <v>0</v>
      </c>
      <c r="Q2" s="2">
        <v>0</v>
      </c>
      <c r="R2" s="2">
        <v>0</v>
      </c>
      <c r="S2" s="2">
        <v>0</v>
      </c>
      <c r="T2" s="2">
        <v>0</v>
      </c>
      <c r="U2" s="2">
        <v>0</v>
      </c>
      <c r="V2" s="2">
        <v>0</v>
      </c>
      <c r="W2" s="2">
        <v>0</v>
      </c>
      <c r="X2" t="s">
        <v>304</v>
      </c>
    </row>
    <row r="3" spans="1:24" x14ac:dyDescent="0.25">
      <c r="A3" t="s">
        <v>26</v>
      </c>
      <c r="B3" t="s">
        <v>227</v>
      </c>
      <c r="C3" t="s">
        <v>226</v>
      </c>
      <c r="D3" t="s">
        <v>242</v>
      </c>
      <c r="E3" t="s">
        <v>225</v>
      </c>
      <c r="F3" s="39">
        <v>0</v>
      </c>
      <c r="G3" s="39">
        <v>0</v>
      </c>
      <c r="H3" s="39">
        <v>0</v>
      </c>
      <c r="I3" s="39">
        <v>0</v>
      </c>
      <c r="J3" s="39">
        <v>0</v>
      </c>
      <c r="K3" s="39">
        <v>0</v>
      </c>
      <c r="L3" s="2">
        <v>0</v>
      </c>
      <c r="M3" s="2">
        <v>0</v>
      </c>
      <c r="N3" s="2">
        <v>0</v>
      </c>
      <c r="O3" s="2">
        <v>0</v>
      </c>
      <c r="P3" s="2">
        <v>0</v>
      </c>
      <c r="Q3" s="2">
        <v>0</v>
      </c>
      <c r="R3" s="2">
        <v>0</v>
      </c>
      <c r="S3" s="2">
        <v>0</v>
      </c>
      <c r="T3" s="2">
        <v>0</v>
      </c>
      <c r="U3" s="2">
        <v>0</v>
      </c>
      <c r="V3" s="2">
        <v>0</v>
      </c>
      <c r="W3" s="2">
        <v>0</v>
      </c>
      <c r="X3" t="s">
        <v>224</v>
      </c>
    </row>
    <row r="4" spans="1:24" x14ac:dyDescent="0.25">
      <c r="A4" s="16" t="s">
        <v>26</v>
      </c>
      <c r="B4" t="s">
        <v>32</v>
      </c>
      <c r="C4" t="s">
        <v>3</v>
      </c>
      <c r="D4" t="s">
        <v>242</v>
      </c>
      <c r="E4" t="s">
        <v>276</v>
      </c>
      <c r="F4" s="39" t="s">
        <v>240</v>
      </c>
      <c r="G4" s="39">
        <v>0.4</v>
      </c>
      <c r="H4" s="39">
        <v>0.4</v>
      </c>
      <c r="I4" s="39">
        <v>0.4</v>
      </c>
      <c r="J4" s="39">
        <v>0.3</v>
      </c>
      <c r="K4" s="39">
        <v>0.3</v>
      </c>
      <c r="L4" s="2" t="s">
        <v>240</v>
      </c>
      <c r="M4" s="2" t="s">
        <v>240</v>
      </c>
      <c r="N4" s="2" t="s">
        <v>240</v>
      </c>
      <c r="O4" s="2" t="s">
        <v>240</v>
      </c>
      <c r="P4" s="2" t="s">
        <v>240</v>
      </c>
      <c r="Q4" s="2" t="s">
        <v>240</v>
      </c>
      <c r="R4" s="2" t="s">
        <v>240</v>
      </c>
      <c r="S4" s="2" t="s">
        <v>240</v>
      </c>
      <c r="T4" s="2" t="s">
        <v>240</v>
      </c>
      <c r="U4" s="2" t="s">
        <v>240</v>
      </c>
      <c r="V4" s="2" t="s">
        <v>240</v>
      </c>
      <c r="W4" s="2" t="s">
        <v>240</v>
      </c>
      <c r="X4" t="s">
        <v>238</v>
      </c>
    </row>
    <row r="5" spans="1:24" x14ac:dyDescent="0.25">
      <c r="A5" t="s">
        <v>24</v>
      </c>
      <c r="B5" t="s">
        <v>230</v>
      </c>
      <c r="C5" s="17" t="s">
        <v>229</v>
      </c>
      <c r="D5" t="s">
        <v>242</v>
      </c>
      <c r="E5" t="s">
        <v>306</v>
      </c>
      <c r="F5" s="39">
        <v>1.0999999999999999E-2</v>
      </c>
      <c r="G5" s="39">
        <v>1.2E-2</v>
      </c>
      <c r="H5" s="39">
        <v>1.2E-2</v>
      </c>
      <c r="I5" s="39">
        <v>1.2E-2</v>
      </c>
      <c r="J5" s="39">
        <v>0</v>
      </c>
      <c r="K5" s="39">
        <v>0</v>
      </c>
      <c r="L5" s="2">
        <v>0</v>
      </c>
      <c r="M5" s="2">
        <v>0</v>
      </c>
      <c r="N5" s="2">
        <v>0</v>
      </c>
      <c r="O5" s="2">
        <v>0</v>
      </c>
      <c r="P5" s="2">
        <v>0</v>
      </c>
      <c r="Q5" s="2">
        <v>0</v>
      </c>
      <c r="R5" s="2">
        <v>0</v>
      </c>
      <c r="S5" s="2">
        <v>0</v>
      </c>
      <c r="T5" s="2">
        <v>0</v>
      </c>
      <c r="U5" s="2">
        <v>0</v>
      </c>
      <c r="V5" s="2">
        <v>0</v>
      </c>
      <c r="W5" s="2">
        <v>0</v>
      </c>
      <c r="X5" t="s">
        <v>304</v>
      </c>
    </row>
    <row r="6" spans="1:24" x14ac:dyDescent="0.25">
      <c r="A6" t="s">
        <v>40</v>
      </c>
      <c r="B6" t="s">
        <v>246</v>
      </c>
      <c r="C6" t="s">
        <v>3</v>
      </c>
      <c r="D6" t="s">
        <v>242</v>
      </c>
      <c r="E6" t="s">
        <v>276</v>
      </c>
      <c r="F6" s="39">
        <v>0</v>
      </c>
      <c r="G6" s="40">
        <v>0.2</v>
      </c>
      <c r="H6" s="40">
        <v>0.2</v>
      </c>
      <c r="I6" s="40">
        <v>0.2</v>
      </c>
      <c r="J6" s="40">
        <v>0.3</v>
      </c>
      <c r="K6" s="40">
        <v>0.3</v>
      </c>
      <c r="L6" s="2">
        <v>0</v>
      </c>
      <c r="M6" s="2">
        <v>0</v>
      </c>
      <c r="N6" s="2">
        <v>0</v>
      </c>
      <c r="O6" s="2">
        <v>0</v>
      </c>
      <c r="P6" s="2">
        <v>0</v>
      </c>
      <c r="Q6" s="2">
        <v>0</v>
      </c>
      <c r="R6" s="2">
        <v>0</v>
      </c>
      <c r="S6" s="2">
        <v>0</v>
      </c>
      <c r="T6" s="2">
        <v>0</v>
      </c>
      <c r="U6" s="2">
        <v>0</v>
      </c>
      <c r="V6" s="2">
        <v>0</v>
      </c>
      <c r="W6" s="2">
        <v>0</v>
      </c>
      <c r="X6" t="s">
        <v>238</v>
      </c>
    </row>
    <row r="7" spans="1:24" x14ac:dyDescent="0.25">
      <c r="A7" t="s">
        <v>40</v>
      </c>
      <c r="B7" t="s">
        <v>627</v>
      </c>
      <c r="C7" t="s">
        <v>628</v>
      </c>
      <c r="D7" t="s">
        <v>242</v>
      </c>
      <c r="E7" t="s">
        <v>276</v>
      </c>
      <c r="F7" s="39">
        <v>0</v>
      </c>
      <c r="G7" s="39">
        <v>0</v>
      </c>
      <c r="H7" s="39">
        <v>0</v>
      </c>
      <c r="I7" s="39">
        <v>0</v>
      </c>
      <c r="J7" s="39">
        <v>0</v>
      </c>
      <c r="K7" s="39">
        <v>0</v>
      </c>
      <c r="L7" s="39">
        <v>0</v>
      </c>
      <c r="M7" s="39">
        <v>0</v>
      </c>
      <c r="N7" s="39">
        <v>0</v>
      </c>
      <c r="O7" s="2">
        <f>6/5</f>
        <v>1.2</v>
      </c>
      <c r="P7" s="2">
        <f t="shared" ref="P7:S7" si="0">6/5</f>
        <v>1.2</v>
      </c>
      <c r="Q7" s="2">
        <f t="shared" si="0"/>
        <v>1.2</v>
      </c>
      <c r="R7" s="2">
        <f t="shared" si="0"/>
        <v>1.2</v>
      </c>
      <c r="S7" s="2">
        <f t="shared" si="0"/>
        <v>1.2</v>
      </c>
      <c r="T7" s="39">
        <v>0</v>
      </c>
      <c r="U7" s="39">
        <v>0</v>
      </c>
      <c r="V7" s="39">
        <v>0</v>
      </c>
      <c r="W7" s="39">
        <v>0</v>
      </c>
      <c r="X7" t="s">
        <v>629</v>
      </c>
    </row>
    <row r="8" spans="1:24" x14ac:dyDescent="0.25">
      <c r="A8" t="s">
        <v>275</v>
      </c>
      <c r="B8" t="s">
        <v>233</v>
      </c>
      <c r="C8" s="17" t="s">
        <v>521</v>
      </c>
      <c r="D8" t="s">
        <v>242</v>
      </c>
      <c r="E8" t="s">
        <v>231</v>
      </c>
      <c r="F8" s="39">
        <v>0.3</v>
      </c>
      <c r="G8" s="39">
        <v>0.3</v>
      </c>
      <c r="H8" s="39">
        <v>0.3</v>
      </c>
      <c r="I8" s="39">
        <v>0.3</v>
      </c>
      <c r="J8" s="39">
        <v>0.3</v>
      </c>
      <c r="K8" s="39">
        <v>0.3</v>
      </c>
      <c r="L8" s="2">
        <v>0.3</v>
      </c>
      <c r="M8" s="2">
        <v>0.26</v>
      </c>
      <c r="N8" s="2">
        <v>0.26</v>
      </c>
      <c r="O8" s="2">
        <v>0.26</v>
      </c>
      <c r="P8" s="2">
        <v>0.22</v>
      </c>
      <c r="Q8" s="2">
        <v>0.1</v>
      </c>
      <c r="R8" s="2">
        <v>0.1</v>
      </c>
      <c r="S8" s="2">
        <v>0.1</v>
      </c>
      <c r="T8" s="2">
        <v>0.1</v>
      </c>
      <c r="U8" s="2">
        <v>0.1</v>
      </c>
      <c r="V8" s="2">
        <v>0.1</v>
      </c>
      <c r="W8" s="2">
        <v>0.1</v>
      </c>
      <c r="X8" t="s">
        <v>305</v>
      </c>
    </row>
    <row r="9" spans="1:24" x14ac:dyDescent="0.25">
      <c r="A9" t="s">
        <v>513</v>
      </c>
      <c r="B9" t="s">
        <v>233</v>
      </c>
      <c r="C9" s="17" t="s">
        <v>521</v>
      </c>
      <c r="D9" t="s">
        <v>242</v>
      </c>
      <c r="E9" t="s">
        <v>231</v>
      </c>
      <c r="F9" s="39">
        <v>0</v>
      </c>
      <c r="G9" s="39">
        <v>0</v>
      </c>
      <c r="H9" s="39">
        <v>0</v>
      </c>
      <c r="I9" s="39">
        <v>0</v>
      </c>
      <c r="J9" s="39">
        <v>0</v>
      </c>
      <c r="K9" s="39">
        <v>0</v>
      </c>
      <c r="L9" s="2">
        <v>0</v>
      </c>
      <c r="M9" s="2">
        <v>0</v>
      </c>
      <c r="N9" s="2">
        <v>0.3</v>
      </c>
      <c r="O9" s="2">
        <v>0.3</v>
      </c>
      <c r="P9" s="2">
        <v>0.3</v>
      </c>
      <c r="Q9" s="2">
        <v>0.3</v>
      </c>
      <c r="R9" s="2">
        <v>0.3</v>
      </c>
      <c r="S9" s="2">
        <v>0</v>
      </c>
      <c r="T9" s="2">
        <v>0</v>
      </c>
      <c r="U9" s="2">
        <v>0</v>
      </c>
      <c r="V9" s="2">
        <v>0</v>
      </c>
      <c r="W9" s="2">
        <v>0</v>
      </c>
      <c r="X9" t="s">
        <v>514</v>
      </c>
    </row>
    <row r="10" spans="1:24" x14ac:dyDescent="0.25">
      <c r="A10" t="s">
        <v>512</v>
      </c>
      <c r="B10" t="s">
        <v>230</v>
      </c>
      <c r="C10" t="s">
        <v>522</v>
      </c>
      <c r="D10" t="s">
        <v>242</v>
      </c>
      <c r="E10" t="s">
        <v>511</v>
      </c>
      <c r="F10" s="39">
        <v>2.3E-2</v>
      </c>
      <c r="G10" s="39">
        <v>2.3E-2</v>
      </c>
      <c r="H10" s="39">
        <v>2.3E-2</v>
      </c>
      <c r="I10" s="39">
        <v>2.3E-2</v>
      </c>
      <c r="J10" s="39">
        <f>I10*0.8</f>
        <v>1.84E-2</v>
      </c>
      <c r="K10" s="3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515</v>
      </c>
    </row>
    <row r="11" spans="1:24" x14ac:dyDescent="0.25">
      <c r="A11" t="s">
        <v>513</v>
      </c>
      <c r="B11" t="s">
        <v>230</v>
      </c>
      <c r="C11" t="s">
        <v>522</v>
      </c>
      <c r="D11" t="s">
        <v>242</v>
      </c>
      <c r="E11" t="s">
        <v>511</v>
      </c>
      <c r="F11" s="39">
        <f>F10</f>
        <v>2.3E-2</v>
      </c>
      <c r="G11" s="39">
        <f t="shared" ref="G11:M11" si="1">G10</f>
        <v>2.3E-2</v>
      </c>
      <c r="H11" s="39">
        <f t="shared" si="1"/>
        <v>2.3E-2</v>
      </c>
      <c r="I11" s="39">
        <f t="shared" si="1"/>
        <v>2.3E-2</v>
      </c>
      <c r="J11" s="39">
        <f t="shared" si="1"/>
        <v>1.84E-2</v>
      </c>
      <c r="K11" s="3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516</v>
      </c>
    </row>
    <row r="12" spans="1:24" s="43" customFormat="1" x14ac:dyDescent="0.25">
      <c r="A12" s="43" t="s">
        <v>303</v>
      </c>
      <c r="B12" s="43" t="s">
        <v>230</v>
      </c>
      <c r="C12" s="43" t="s">
        <v>229</v>
      </c>
      <c r="D12" s="43" t="s">
        <v>242</v>
      </c>
      <c r="E12" s="43" t="s">
        <v>511</v>
      </c>
      <c r="F12" s="40">
        <f>0.023</f>
        <v>2.3E-2</v>
      </c>
      <c r="G12" s="40">
        <f>0.023</f>
        <v>2.3E-2</v>
      </c>
      <c r="H12" s="40">
        <f>0.023</f>
        <v>2.3E-2</v>
      </c>
      <c r="I12" s="40">
        <f>0.023</f>
        <v>2.3E-2</v>
      </c>
      <c r="J12" s="40">
        <v>0</v>
      </c>
      <c r="K12" s="40">
        <v>0</v>
      </c>
      <c r="L12" s="44">
        <v>0</v>
      </c>
      <c r="M12" s="44">
        <v>0</v>
      </c>
      <c r="N12" s="44">
        <v>0</v>
      </c>
      <c r="O12" s="44">
        <v>0</v>
      </c>
      <c r="P12" s="44">
        <v>0</v>
      </c>
      <c r="Q12" s="44">
        <v>0</v>
      </c>
      <c r="R12" s="44">
        <v>0</v>
      </c>
      <c r="S12" s="44">
        <v>0</v>
      </c>
      <c r="T12" s="44">
        <v>0</v>
      </c>
      <c r="U12" s="44">
        <v>0</v>
      </c>
      <c r="V12" s="44">
        <v>0</v>
      </c>
      <c r="W12" s="44">
        <v>0</v>
      </c>
      <c r="X12" s="43" t="s">
        <v>304</v>
      </c>
    </row>
    <row r="13" spans="1:24" x14ac:dyDescent="0.25">
      <c r="A13" t="s">
        <v>303</v>
      </c>
      <c r="B13" t="s">
        <v>233</v>
      </c>
      <c r="C13" s="17" t="s">
        <v>232</v>
      </c>
      <c r="D13" t="s">
        <v>242</v>
      </c>
      <c r="E13" t="s">
        <v>231</v>
      </c>
      <c r="F13" s="39">
        <v>0.1</v>
      </c>
      <c r="G13" s="39">
        <v>0.1</v>
      </c>
      <c r="H13" s="39">
        <v>0.1</v>
      </c>
      <c r="I13" s="39">
        <v>0.1</v>
      </c>
      <c r="J13" s="39">
        <v>0.1</v>
      </c>
      <c r="K13" s="39">
        <v>0.1</v>
      </c>
      <c r="L13" s="2">
        <v>0.1</v>
      </c>
      <c r="M13" s="2">
        <v>0.1</v>
      </c>
      <c r="N13" s="2">
        <v>0.1</v>
      </c>
      <c r="O13" s="2">
        <v>0.1</v>
      </c>
      <c r="P13" s="2">
        <v>0.1</v>
      </c>
      <c r="Q13" s="2">
        <v>0.1</v>
      </c>
      <c r="R13" s="2">
        <v>0.1</v>
      </c>
      <c r="S13" s="2">
        <v>0.1</v>
      </c>
      <c r="T13" s="2">
        <v>0.1</v>
      </c>
      <c r="U13" s="2">
        <v>0.1</v>
      </c>
      <c r="V13" s="2">
        <v>0.1</v>
      </c>
      <c r="W13" s="2">
        <v>0.1</v>
      </c>
      <c r="X13" t="s">
        <v>520</v>
      </c>
    </row>
    <row r="14" spans="1:24" x14ac:dyDescent="0.25">
      <c r="A14" t="s">
        <v>26</v>
      </c>
      <c r="B14" t="s">
        <v>249</v>
      </c>
      <c r="C14" s="17" t="s">
        <v>237</v>
      </c>
      <c r="D14" t="s">
        <v>244</v>
      </c>
      <c r="E14" t="s">
        <v>239</v>
      </c>
      <c r="F14" s="39" t="s">
        <v>240</v>
      </c>
      <c r="G14" s="39" t="s">
        <v>240</v>
      </c>
      <c r="H14" s="41">
        <v>53000000</v>
      </c>
      <c r="I14" s="39" t="s">
        <v>240</v>
      </c>
      <c r="J14" s="39" t="s">
        <v>240</v>
      </c>
      <c r="K14" s="39" t="s">
        <v>240</v>
      </c>
      <c r="L14" s="2" t="s">
        <v>240</v>
      </c>
      <c r="M14" s="2" t="s">
        <v>240</v>
      </c>
      <c r="N14" s="2" t="s">
        <v>240</v>
      </c>
      <c r="O14" s="2" t="s">
        <v>240</v>
      </c>
      <c r="P14" s="2" t="s">
        <v>240</v>
      </c>
      <c r="Q14" s="2" t="s">
        <v>240</v>
      </c>
      <c r="R14" s="2" t="s">
        <v>240</v>
      </c>
      <c r="S14" s="2" t="s">
        <v>240</v>
      </c>
      <c r="T14" s="2" t="s">
        <v>240</v>
      </c>
      <c r="U14" s="2" t="s">
        <v>240</v>
      </c>
      <c r="V14" s="2" t="s">
        <v>240</v>
      </c>
      <c r="W14" s="2" t="s">
        <v>240</v>
      </c>
      <c r="X14" t="s">
        <v>250</v>
      </c>
    </row>
    <row r="15" spans="1:24" x14ac:dyDescent="0.25">
      <c r="A15" t="s">
        <v>26</v>
      </c>
      <c r="B15" t="s">
        <v>236</v>
      </c>
      <c r="C15" t="s">
        <v>277</v>
      </c>
      <c r="D15" t="s">
        <v>244</v>
      </c>
      <c r="E15" t="s">
        <v>276</v>
      </c>
      <c r="F15" s="39" t="s">
        <v>240</v>
      </c>
      <c r="G15" s="39">
        <v>0.1</v>
      </c>
      <c r="H15" s="39">
        <v>0.1</v>
      </c>
      <c r="I15" s="39">
        <v>0.1</v>
      </c>
      <c r="J15" s="39">
        <v>0.1</v>
      </c>
      <c r="K15" s="39">
        <v>0.1</v>
      </c>
      <c r="L15" s="2" t="s">
        <v>240</v>
      </c>
      <c r="M15" s="2" t="s">
        <v>240</v>
      </c>
      <c r="N15" s="2" t="s">
        <v>240</v>
      </c>
      <c r="O15" s="2" t="s">
        <v>240</v>
      </c>
      <c r="P15" s="2" t="s">
        <v>240</v>
      </c>
      <c r="Q15" s="2" t="s">
        <v>240</v>
      </c>
      <c r="R15" s="2" t="s">
        <v>240</v>
      </c>
      <c r="S15" s="2" t="s">
        <v>240</v>
      </c>
      <c r="T15" s="2" t="s">
        <v>240</v>
      </c>
      <c r="U15" s="2" t="s">
        <v>240</v>
      </c>
      <c r="V15" s="2" t="s">
        <v>240</v>
      </c>
      <c r="W15" s="2" t="s">
        <v>240</v>
      </c>
    </row>
    <row r="16" spans="1:24" x14ac:dyDescent="0.25">
      <c r="A16" t="s">
        <v>251</v>
      </c>
      <c r="B16" t="s">
        <v>236</v>
      </c>
      <c r="C16" t="s">
        <v>277</v>
      </c>
      <c r="D16" t="s">
        <v>244</v>
      </c>
      <c r="E16" t="s">
        <v>276</v>
      </c>
      <c r="F16" s="39" t="s">
        <v>240</v>
      </c>
      <c r="G16" s="39">
        <v>1.1000000000000001</v>
      </c>
      <c r="H16" s="39">
        <v>1.1000000000000001</v>
      </c>
      <c r="I16" s="39">
        <v>1.2</v>
      </c>
      <c r="J16" s="39">
        <v>1.3</v>
      </c>
      <c r="K16" s="39">
        <v>1.3</v>
      </c>
      <c r="L16" s="2" t="s">
        <v>240</v>
      </c>
      <c r="M16" s="2" t="s">
        <v>240</v>
      </c>
      <c r="N16" s="2" t="s">
        <v>240</v>
      </c>
      <c r="O16" s="2" t="s">
        <v>240</v>
      </c>
      <c r="P16" s="2" t="s">
        <v>240</v>
      </c>
      <c r="Q16" s="2" t="s">
        <v>240</v>
      </c>
      <c r="R16" s="2" t="s">
        <v>240</v>
      </c>
      <c r="S16" s="2" t="s">
        <v>240</v>
      </c>
      <c r="T16" s="2" t="s">
        <v>240</v>
      </c>
      <c r="U16" s="2" t="s">
        <v>240</v>
      </c>
      <c r="V16" s="2" t="s">
        <v>240</v>
      </c>
      <c r="W16" s="2" t="s">
        <v>240</v>
      </c>
      <c r="X16" t="s">
        <v>238</v>
      </c>
    </row>
    <row r="17" spans="1:24" x14ac:dyDescent="0.25">
      <c r="A17" t="s">
        <v>42</v>
      </c>
      <c r="B17" t="s">
        <v>30</v>
      </c>
      <c r="C17" t="s">
        <v>237</v>
      </c>
      <c r="D17" t="s">
        <v>244</v>
      </c>
      <c r="E17" t="s">
        <v>276</v>
      </c>
      <c r="F17" s="39" t="s">
        <v>240</v>
      </c>
      <c r="G17" s="42">
        <v>1.0200000000000002</v>
      </c>
      <c r="H17" s="42">
        <v>1.5200000000000002</v>
      </c>
      <c r="I17" s="42">
        <v>1.6200000000000003</v>
      </c>
      <c r="J17" s="42">
        <v>1.6200000000000003</v>
      </c>
      <c r="K17" s="42">
        <v>1.6200000000000003</v>
      </c>
      <c r="L17" s="2" t="s">
        <v>240</v>
      </c>
      <c r="M17" s="2" t="s">
        <v>240</v>
      </c>
      <c r="N17" s="2" t="s">
        <v>240</v>
      </c>
      <c r="O17" s="2" t="s">
        <v>240</v>
      </c>
      <c r="P17" s="2" t="s">
        <v>240</v>
      </c>
      <c r="Q17" s="2" t="s">
        <v>240</v>
      </c>
      <c r="R17" s="2" t="s">
        <v>240</v>
      </c>
      <c r="S17" s="2" t="s">
        <v>240</v>
      </c>
      <c r="T17" s="2" t="s">
        <v>240</v>
      </c>
      <c r="U17" s="2" t="s">
        <v>240</v>
      </c>
      <c r="V17" s="2" t="s">
        <v>240</v>
      </c>
      <c r="W17" s="2" t="s">
        <v>240</v>
      </c>
      <c r="X17" t="s">
        <v>238</v>
      </c>
    </row>
    <row r="18" spans="1:24" x14ac:dyDescent="0.25">
      <c r="A18" t="s">
        <v>42</v>
      </c>
      <c r="B18" t="s">
        <v>31</v>
      </c>
      <c r="C18" t="s">
        <v>237</v>
      </c>
      <c r="D18" t="s">
        <v>244</v>
      </c>
      <c r="E18" t="s">
        <v>276</v>
      </c>
      <c r="F18" s="39" t="s">
        <v>240</v>
      </c>
      <c r="G18" s="42">
        <v>0.14000000000000001</v>
      </c>
      <c r="H18" s="42">
        <v>0.14000000000000001</v>
      </c>
      <c r="I18" s="42">
        <v>0.14000000000000001</v>
      </c>
      <c r="J18" s="42">
        <v>0.14000000000000001</v>
      </c>
      <c r="K18" s="42">
        <v>0.14000000000000001</v>
      </c>
      <c r="L18" s="2" t="s">
        <v>240</v>
      </c>
      <c r="M18" s="2" t="s">
        <v>240</v>
      </c>
      <c r="N18" s="2" t="s">
        <v>240</v>
      </c>
      <c r="O18" s="2" t="s">
        <v>240</v>
      </c>
      <c r="P18" s="2" t="s">
        <v>240</v>
      </c>
      <c r="Q18" s="2" t="s">
        <v>240</v>
      </c>
      <c r="R18" s="2" t="s">
        <v>240</v>
      </c>
      <c r="S18" s="2" t="s">
        <v>240</v>
      </c>
      <c r="T18" s="2" t="s">
        <v>240</v>
      </c>
      <c r="U18" s="2" t="s">
        <v>240</v>
      </c>
      <c r="V18" s="2" t="s">
        <v>240</v>
      </c>
      <c r="W18" s="2" t="s">
        <v>240</v>
      </c>
      <c r="X18" t="s">
        <v>238</v>
      </c>
    </row>
    <row r="19" spans="1:24" x14ac:dyDescent="0.25">
      <c r="A19" t="s">
        <v>42</v>
      </c>
      <c r="B19" t="s">
        <v>38</v>
      </c>
      <c r="C19" t="s">
        <v>245</v>
      </c>
      <c r="D19" t="s">
        <v>244</v>
      </c>
      <c r="E19" t="s">
        <v>276</v>
      </c>
      <c r="F19" s="39" t="s">
        <v>240</v>
      </c>
      <c r="G19" s="39">
        <v>1.1000000000000001</v>
      </c>
      <c r="H19" s="39">
        <v>1.1000000000000001</v>
      </c>
      <c r="I19" s="39">
        <v>1.2</v>
      </c>
      <c r="J19" s="39">
        <v>1.2</v>
      </c>
      <c r="K19" s="39">
        <v>1.2</v>
      </c>
      <c r="L19" s="2" t="s">
        <v>240</v>
      </c>
      <c r="M19" s="2" t="s">
        <v>240</v>
      </c>
      <c r="N19" s="2" t="s">
        <v>240</v>
      </c>
      <c r="O19" s="2" t="s">
        <v>240</v>
      </c>
      <c r="P19" s="2" t="s">
        <v>240</v>
      </c>
      <c r="Q19" s="2" t="s">
        <v>240</v>
      </c>
      <c r="R19" s="2" t="s">
        <v>240</v>
      </c>
      <c r="S19" s="2" t="s">
        <v>240</v>
      </c>
      <c r="T19" s="2" t="s">
        <v>240</v>
      </c>
      <c r="U19" s="2" t="s">
        <v>240</v>
      </c>
      <c r="V19" s="2" t="s">
        <v>240</v>
      </c>
      <c r="W19" s="2" t="s">
        <v>240</v>
      </c>
      <c r="X19" t="s">
        <v>238</v>
      </c>
    </row>
    <row r="20" spans="1:24" x14ac:dyDescent="0.25">
      <c r="A20" t="s">
        <v>251</v>
      </c>
      <c r="B20" t="s">
        <v>252</v>
      </c>
      <c r="C20" t="s">
        <v>237</v>
      </c>
      <c r="D20" t="s">
        <v>244</v>
      </c>
      <c r="E20" t="s">
        <v>239</v>
      </c>
      <c r="F20" s="39" t="s">
        <v>240</v>
      </c>
      <c r="G20" s="39" t="s">
        <v>240</v>
      </c>
      <c r="H20" s="39">
        <v>10000000</v>
      </c>
      <c r="I20" s="39" t="s">
        <v>240</v>
      </c>
      <c r="J20" s="39" t="s">
        <v>240</v>
      </c>
      <c r="K20" s="39" t="s">
        <v>240</v>
      </c>
      <c r="L20" s="2" t="s">
        <v>240</v>
      </c>
      <c r="M20" s="2" t="s">
        <v>240</v>
      </c>
      <c r="N20" s="2" t="s">
        <v>240</v>
      </c>
      <c r="O20" s="2" t="s">
        <v>240</v>
      </c>
      <c r="P20" s="2" t="s">
        <v>240</v>
      </c>
      <c r="Q20" s="2" t="s">
        <v>240</v>
      </c>
      <c r="R20" s="2" t="s">
        <v>240</v>
      </c>
      <c r="S20" s="2" t="s">
        <v>240</v>
      </c>
      <c r="T20" s="2" t="s">
        <v>240</v>
      </c>
      <c r="U20" s="2" t="s">
        <v>240</v>
      </c>
      <c r="V20" s="2" t="s">
        <v>240</v>
      </c>
      <c r="W20" s="2" t="s">
        <v>240</v>
      </c>
      <c r="X20" t="s">
        <v>250</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841"/>
  <sheetViews>
    <sheetView workbookViewId="0">
      <selection activeCell="A16" sqref="A16:XFD16"/>
    </sheetView>
  </sheetViews>
  <sheetFormatPr defaultColWidth="9.140625" defaultRowHeight="15" x14ac:dyDescent="0.25"/>
  <cols>
    <col min="1" max="2" width="23.7109375" customWidth="1"/>
  </cols>
  <sheetData>
    <row r="1" spans="1:34" ht="15" customHeight="1" thickBot="1" x14ac:dyDescent="0.3">
      <c r="B1" s="45" t="s">
        <v>542</v>
      </c>
      <c r="C1" s="47">
        <v>2020</v>
      </c>
      <c r="D1" s="47">
        <v>2021</v>
      </c>
      <c r="E1" s="47">
        <v>2022</v>
      </c>
      <c r="F1" s="47">
        <v>2023</v>
      </c>
      <c r="G1" s="47">
        <v>2024</v>
      </c>
      <c r="H1" s="47">
        <v>2025</v>
      </c>
      <c r="I1" s="47">
        <v>2026</v>
      </c>
      <c r="J1" s="47">
        <v>2027</v>
      </c>
      <c r="K1" s="47">
        <v>2028</v>
      </c>
      <c r="L1" s="47">
        <v>2029</v>
      </c>
      <c r="M1" s="47">
        <v>2030</v>
      </c>
      <c r="N1" s="47">
        <v>2031</v>
      </c>
      <c r="O1" s="47">
        <v>2032</v>
      </c>
      <c r="P1" s="47">
        <v>2033</v>
      </c>
      <c r="Q1" s="47">
        <v>2034</v>
      </c>
      <c r="R1" s="47">
        <v>2035</v>
      </c>
      <c r="S1" s="47">
        <v>2036</v>
      </c>
      <c r="T1" s="47">
        <v>2037</v>
      </c>
      <c r="U1" s="47">
        <v>2038</v>
      </c>
      <c r="V1" s="47">
        <v>2039</v>
      </c>
      <c r="W1" s="47">
        <v>2040</v>
      </c>
      <c r="X1" s="47">
        <v>2041</v>
      </c>
      <c r="Y1" s="47">
        <v>2042</v>
      </c>
      <c r="Z1" s="47">
        <v>2043</v>
      </c>
      <c r="AA1" s="47">
        <v>2044</v>
      </c>
      <c r="AB1" s="47">
        <v>2045</v>
      </c>
      <c r="AC1" s="47">
        <v>2046</v>
      </c>
      <c r="AD1" s="47">
        <v>2047</v>
      </c>
      <c r="AE1" s="47">
        <v>2048</v>
      </c>
      <c r="AF1" s="47">
        <v>2049</v>
      </c>
      <c r="AG1" s="47">
        <v>2050</v>
      </c>
    </row>
    <row r="2" spans="1:34" ht="15" customHeight="1" thickTop="1" x14ac:dyDescent="0.25"/>
    <row r="3" spans="1:34" ht="15" customHeight="1" x14ac:dyDescent="0.25">
      <c r="C3" s="50" t="s">
        <v>496</v>
      </c>
      <c r="D3" s="50" t="s">
        <v>564</v>
      </c>
      <c r="E3" s="51"/>
      <c r="F3" s="51"/>
      <c r="G3" s="51"/>
      <c r="H3" s="51"/>
    </row>
    <row r="4" spans="1:34" ht="15" customHeight="1" x14ac:dyDescent="0.25">
      <c r="C4" s="50" t="s">
        <v>497</v>
      </c>
      <c r="D4" s="50" t="s">
        <v>565</v>
      </c>
      <c r="E4" s="51"/>
      <c r="F4" s="51"/>
      <c r="G4" s="50" t="s">
        <v>498</v>
      </c>
      <c r="H4" s="51"/>
    </row>
    <row r="5" spans="1:34" ht="15" customHeight="1" x14ac:dyDescent="0.25">
      <c r="C5" s="50" t="s">
        <v>499</v>
      </c>
      <c r="D5" s="50" t="s">
        <v>566</v>
      </c>
      <c r="E5" s="51"/>
      <c r="F5" s="51"/>
      <c r="G5" s="51"/>
      <c r="H5" s="51"/>
    </row>
    <row r="6" spans="1:34" ht="15" customHeight="1" x14ac:dyDescent="0.25">
      <c r="C6" s="50" t="s">
        <v>500</v>
      </c>
      <c r="D6" s="51"/>
      <c r="E6" s="50" t="s">
        <v>567</v>
      </c>
      <c r="F6" s="51"/>
      <c r="G6" s="51"/>
      <c r="H6" s="51"/>
    </row>
    <row r="7" spans="1:34" ht="15" customHeight="1" x14ac:dyDescent="0.25">
      <c r="C7" s="51"/>
      <c r="D7" s="51"/>
      <c r="E7" s="51"/>
      <c r="F7" s="51"/>
      <c r="G7" s="51"/>
      <c r="H7" s="51"/>
    </row>
    <row r="10" spans="1:34" ht="15" customHeight="1" x14ac:dyDescent="0.25">
      <c r="A10" s="29" t="s">
        <v>320</v>
      </c>
      <c r="B10" s="46" t="s">
        <v>43</v>
      </c>
      <c r="AH10" s="52" t="s">
        <v>568</v>
      </c>
    </row>
    <row r="11" spans="1:34" ht="15" customHeight="1" x14ac:dyDescent="0.25">
      <c r="B11" s="45" t="s">
        <v>44</v>
      </c>
      <c r="AH11" s="52" t="s">
        <v>569</v>
      </c>
    </row>
    <row r="12" spans="1:34" ht="15" customHeight="1" x14ac:dyDescent="0.25">
      <c r="B12" s="45"/>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52" t="s">
        <v>570</v>
      </c>
    </row>
    <row r="13" spans="1:34" ht="15" customHeight="1" thickBot="1" x14ac:dyDescent="0.3">
      <c r="B13" s="47" t="s">
        <v>45</v>
      </c>
      <c r="C13" s="47">
        <v>2020</v>
      </c>
      <c r="D13" s="47">
        <v>2021</v>
      </c>
      <c r="E13" s="47">
        <v>2022</v>
      </c>
      <c r="F13" s="47">
        <v>2023</v>
      </c>
      <c r="G13" s="47">
        <v>2024</v>
      </c>
      <c r="H13" s="47">
        <v>2025</v>
      </c>
      <c r="I13" s="47">
        <v>2026</v>
      </c>
      <c r="J13" s="47">
        <v>2027</v>
      </c>
      <c r="K13" s="47">
        <v>2028</v>
      </c>
      <c r="L13" s="47">
        <v>2029</v>
      </c>
      <c r="M13" s="47">
        <v>2030</v>
      </c>
      <c r="N13" s="47">
        <v>2031</v>
      </c>
      <c r="O13" s="47">
        <v>2032</v>
      </c>
      <c r="P13" s="47">
        <v>2033</v>
      </c>
      <c r="Q13" s="47">
        <v>2034</v>
      </c>
      <c r="R13" s="47">
        <v>2035</v>
      </c>
      <c r="S13" s="47">
        <v>2036</v>
      </c>
      <c r="T13" s="47">
        <v>2037</v>
      </c>
      <c r="U13" s="47">
        <v>2038</v>
      </c>
      <c r="V13" s="47">
        <v>2039</v>
      </c>
      <c r="W13" s="47">
        <v>2040</v>
      </c>
      <c r="X13" s="47">
        <v>2041</v>
      </c>
      <c r="Y13" s="47">
        <v>2042</v>
      </c>
      <c r="Z13" s="47">
        <v>2043</v>
      </c>
      <c r="AA13" s="47">
        <v>2044</v>
      </c>
      <c r="AB13" s="47">
        <v>2045</v>
      </c>
      <c r="AC13" s="47">
        <v>2046</v>
      </c>
      <c r="AD13" s="47">
        <v>2047</v>
      </c>
      <c r="AE13" s="47">
        <v>2048</v>
      </c>
      <c r="AF13" s="47">
        <v>2049</v>
      </c>
      <c r="AG13" s="47">
        <v>2050</v>
      </c>
      <c r="AH13" s="53" t="s">
        <v>571</v>
      </c>
    </row>
    <row r="14" spans="1:34" ht="15" customHeight="1" thickTop="1" x14ac:dyDescent="0.25"/>
    <row r="15" spans="1:34" ht="15" customHeight="1" x14ac:dyDescent="0.25">
      <c r="B15" s="48" t="s">
        <v>46</v>
      </c>
    </row>
    <row r="16" spans="1:34" ht="15" customHeight="1" x14ac:dyDescent="0.25">
      <c r="A16" s="29" t="s">
        <v>321</v>
      </c>
      <c r="B16" s="49" t="s">
        <v>47</v>
      </c>
      <c r="C16" s="31">
        <v>23.867666</v>
      </c>
      <c r="D16" s="31">
        <v>23.716004999999999</v>
      </c>
      <c r="E16" s="31">
        <v>24.53903</v>
      </c>
      <c r="F16" s="31">
        <v>27.925459</v>
      </c>
      <c r="G16" s="31">
        <v>30.574987</v>
      </c>
      <c r="H16" s="31">
        <v>32.906692999999997</v>
      </c>
      <c r="I16" s="31">
        <v>34.453662999999999</v>
      </c>
      <c r="J16" s="31">
        <v>35.289585000000002</v>
      </c>
      <c r="K16" s="31">
        <v>35.990912999999999</v>
      </c>
      <c r="L16" s="31">
        <v>36.409004000000003</v>
      </c>
      <c r="M16" s="31">
        <v>36.662436999999997</v>
      </c>
      <c r="N16" s="31">
        <v>36.98563</v>
      </c>
      <c r="O16" s="31">
        <v>37.381976999999999</v>
      </c>
      <c r="P16" s="31">
        <v>37.446896000000002</v>
      </c>
      <c r="Q16" s="31">
        <v>37.742153000000002</v>
      </c>
      <c r="R16" s="31">
        <v>38.091808</v>
      </c>
      <c r="S16" s="31">
        <v>38.293205</v>
      </c>
      <c r="T16" s="31">
        <v>38.401020000000003</v>
      </c>
      <c r="U16" s="31">
        <v>38.231583000000001</v>
      </c>
      <c r="V16" s="31">
        <v>38.447079000000002</v>
      </c>
      <c r="W16" s="31">
        <v>38.671165000000002</v>
      </c>
      <c r="X16" s="31">
        <v>38.790134000000002</v>
      </c>
      <c r="Y16" s="31">
        <v>38.843955999999999</v>
      </c>
      <c r="Z16" s="31">
        <v>38.968848999999999</v>
      </c>
      <c r="AA16" s="31">
        <v>38.842036999999998</v>
      </c>
      <c r="AB16" s="31">
        <v>38.964989000000003</v>
      </c>
      <c r="AC16" s="31">
        <v>38.709029999999998</v>
      </c>
      <c r="AD16" s="31">
        <v>38.560642000000001</v>
      </c>
      <c r="AE16" s="31">
        <v>38.314979999999998</v>
      </c>
      <c r="AF16" s="31">
        <v>37.913806999999998</v>
      </c>
      <c r="AG16" s="31">
        <v>37.41724</v>
      </c>
      <c r="AH16" s="32">
        <v>1.5100000000000001E-2</v>
      </c>
    </row>
    <row r="17" spans="1:34" ht="15" customHeight="1" x14ac:dyDescent="0.25">
      <c r="A17" s="29" t="s">
        <v>322</v>
      </c>
      <c r="B17" s="49" t="s">
        <v>48</v>
      </c>
      <c r="C17" s="31">
        <v>6.5830979999999997</v>
      </c>
      <c r="D17" s="31">
        <v>6.8192440000000003</v>
      </c>
      <c r="E17" s="31">
        <v>7.4171019999999999</v>
      </c>
      <c r="F17" s="31">
        <v>8.3169740000000001</v>
      </c>
      <c r="G17" s="31">
        <v>8.7668909999999993</v>
      </c>
      <c r="H17" s="31">
        <v>8.8852949999999993</v>
      </c>
      <c r="I17" s="31">
        <v>9.0528650000000006</v>
      </c>
      <c r="J17" s="31">
        <v>9.1853820000000006</v>
      </c>
      <c r="K17" s="31">
        <v>9.3018859999999997</v>
      </c>
      <c r="L17" s="31">
        <v>9.3624320000000001</v>
      </c>
      <c r="M17" s="31">
        <v>9.4732450000000004</v>
      </c>
      <c r="N17" s="31">
        <v>9.5774699999999999</v>
      </c>
      <c r="O17" s="31">
        <v>9.6888269999999999</v>
      </c>
      <c r="P17" s="31">
        <v>9.7548390000000005</v>
      </c>
      <c r="Q17" s="31">
        <v>9.8702070000000006</v>
      </c>
      <c r="R17" s="31">
        <v>9.9479399999999991</v>
      </c>
      <c r="S17" s="31">
        <v>9.9735180000000003</v>
      </c>
      <c r="T17" s="31">
        <v>10.047675999999999</v>
      </c>
      <c r="U17" s="31">
        <v>10.051038</v>
      </c>
      <c r="V17" s="31">
        <v>10.057378999999999</v>
      </c>
      <c r="W17" s="31">
        <v>10.066322</v>
      </c>
      <c r="X17" s="31">
        <v>10.088569</v>
      </c>
      <c r="Y17" s="31">
        <v>10.137991</v>
      </c>
      <c r="Z17" s="31">
        <v>10.245187</v>
      </c>
      <c r="AA17" s="31">
        <v>10.325322999999999</v>
      </c>
      <c r="AB17" s="31">
        <v>10.436216999999999</v>
      </c>
      <c r="AC17" s="31">
        <v>10.42855</v>
      </c>
      <c r="AD17" s="31">
        <v>10.437873</v>
      </c>
      <c r="AE17" s="31">
        <v>10.473520000000001</v>
      </c>
      <c r="AF17" s="31">
        <v>10.438701999999999</v>
      </c>
      <c r="AG17" s="31">
        <v>10.392863</v>
      </c>
      <c r="AH17" s="32">
        <v>1.5337E-2</v>
      </c>
    </row>
    <row r="18" spans="1:34" ht="15" customHeight="1" x14ac:dyDescent="0.25">
      <c r="A18" s="29" t="s">
        <v>323</v>
      </c>
      <c r="B18" s="49" t="s">
        <v>49</v>
      </c>
      <c r="C18" s="31">
        <v>35.071499000000003</v>
      </c>
      <c r="D18" s="31">
        <v>33.420853000000001</v>
      </c>
      <c r="E18" s="31">
        <v>34.514403999999999</v>
      </c>
      <c r="F18" s="31">
        <v>36.586661999999997</v>
      </c>
      <c r="G18" s="31">
        <v>38.453529000000003</v>
      </c>
      <c r="H18" s="31">
        <v>40.565562999999997</v>
      </c>
      <c r="I18" s="31">
        <v>41.814342000000003</v>
      </c>
      <c r="J18" s="31">
        <v>42.703667000000003</v>
      </c>
      <c r="K18" s="31">
        <v>43.344872000000002</v>
      </c>
      <c r="L18" s="31">
        <v>44.335121000000001</v>
      </c>
      <c r="M18" s="31">
        <v>44.964447</v>
      </c>
      <c r="N18" s="31">
        <v>45.514583999999999</v>
      </c>
      <c r="O18" s="31">
        <v>46.237316</v>
      </c>
      <c r="P18" s="31">
        <v>46.814990999999999</v>
      </c>
      <c r="Q18" s="31">
        <v>47.414042999999999</v>
      </c>
      <c r="R18" s="31">
        <v>47.874859000000001</v>
      </c>
      <c r="S18" s="31">
        <v>48.433478999999998</v>
      </c>
      <c r="T18" s="31">
        <v>49.118267000000003</v>
      </c>
      <c r="U18" s="31">
        <v>49.758228000000003</v>
      </c>
      <c r="V18" s="31">
        <v>50.396996000000001</v>
      </c>
      <c r="W18" s="31">
        <v>50.988028999999997</v>
      </c>
      <c r="X18" s="31">
        <v>51.433307999999997</v>
      </c>
      <c r="Y18" s="31">
        <v>51.869774</v>
      </c>
      <c r="Z18" s="31">
        <v>52.514465000000001</v>
      </c>
      <c r="AA18" s="31">
        <v>53.262515999999998</v>
      </c>
      <c r="AB18" s="31">
        <v>53.763351</v>
      </c>
      <c r="AC18" s="31">
        <v>54.110774999999997</v>
      </c>
      <c r="AD18" s="31">
        <v>54.475608999999999</v>
      </c>
      <c r="AE18" s="31">
        <v>54.893577999999998</v>
      </c>
      <c r="AF18" s="31">
        <v>55.124946999999999</v>
      </c>
      <c r="AG18" s="31">
        <v>55.505839999999999</v>
      </c>
      <c r="AH18" s="32">
        <v>1.5421000000000001E-2</v>
      </c>
    </row>
    <row r="19" spans="1:34" ht="15" customHeight="1" x14ac:dyDescent="0.25">
      <c r="A19" s="29" t="s">
        <v>324</v>
      </c>
      <c r="B19" s="49" t="s">
        <v>50</v>
      </c>
      <c r="C19" s="31">
        <v>10.784114000000001</v>
      </c>
      <c r="D19" s="31">
        <v>12.618449</v>
      </c>
      <c r="E19" s="31">
        <v>13.002274</v>
      </c>
      <c r="F19" s="31">
        <v>11.427409000000001</v>
      </c>
      <c r="G19" s="31">
        <v>10.139303</v>
      </c>
      <c r="H19" s="31">
        <v>8.5027030000000003</v>
      </c>
      <c r="I19" s="31">
        <v>8.5642490000000002</v>
      </c>
      <c r="J19" s="31">
        <v>8.3766789999999993</v>
      </c>
      <c r="K19" s="31">
        <v>8.4043050000000008</v>
      </c>
      <c r="L19" s="31">
        <v>8.3890689999999992</v>
      </c>
      <c r="M19" s="31">
        <v>8.4299920000000004</v>
      </c>
      <c r="N19" s="31">
        <v>8.3419849999999993</v>
      </c>
      <c r="O19" s="31">
        <v>8.2206489999999999</v>
      </c>
      <c r="P19" s="31">
        <v>8.1894469999999995</v>
      </c>
      <c r="Q19" s="31">
        <v>8.0775089999999992</v>
      </c>
      <c r="R19" s="31">
        <v>7.9647019999999999</v>
      </c>
      <c r="S19" s="31">
        <v>7.8969360000000002</v>
      </c>
      <c r="T19" s="31">
        <v>7.8271040000000003</v>
      </c>
      <c r="U19" s="31">
        <v>7.7181629999999997</v>
      </c>
      <c r="V19" s="31">
        <v>7.7059049999999996</v>
      </c>
      <c r="W19" s="31">
        <v>7.6330090000000004</v>
      </c>
      <c r="X19" s="31">
        <v>7.5858319999999999</v>
      </c>
      <c r="Y19" s="31">
        <v>7.5861340000000004</v>
      </c>
      <c r="Z19" s="31">
        <v>7.6137870000000003</v>
      </c>
      <c r="AA19" s="31">
        <v>7.6301880000000004</v>
      </c>
      <c r="AB19" s="31">
        <v>7.4999320000000003</v>
      </c>
      <c r="AC19" s="31">
        <v>7.4386539999999997</v>
      </c>
      <c r="AD19" s="31">
        <v>7.4039849999999996</v>
      </c>
      <c r="AE19" s="31">
        <v>7.3274780000000002</v>
      </c>
      <c r="AF19" s="31">
        <v>7.2672590000000001</v>
      </c>
      <c r="AG19" s="31">
        <v>7.2873799999999997</v>
      </c>
      <c r="AH19" s="32">
        <v>-1.2978999999999999E-2</v>
      </c>
    </row>
    <row r="20" spans="1:34" ht="15" customHeight="1" x14ac:dyDescent="0.25">
      <c r="A20" s="29" t="s">
        <v>325</v>
      </c>
      <c r="B20" s="49" t="s">
        <v>51</v>
      </c>
      <c r="C20" s="31">
        <v>8.2053379999999994</v>
      </c>
      <c r="D20" s="31">
        <v>7.9521920000000001</v>
      </c>
      <c r="E20" s="31">
        <v>7.7023349999999997</v>
      </c>
      <c r="F20" s="31">
        <v>7.8394529999999998</v>
      </c>
      <c r="G20" s="31">
        <v>7.8721709999999998</v>
      </c>
      <c r="H20" s="31">
        <v>7.7886550000000003</v>
      </c>
      <c r="I20" s="31">
        <v>6.7068110000000001</v>
      </c>
      <c r="J20" s="31">
        <v>6.0273389999999996</v>
      </c>
      <c r="K20" s="31">
        <v>5.823143</v>
      </c>
      <c r="L20" s="31">
        <v>5.2902659999999999</v>
      </c>
      <c r="M20" s="31">
        <v>5.2980970000000003</v>
      </c>
      <c r="N20" s="31">
        <v>5.126398</v>
      </c>
      <c r="O20" s="31">
        <v>5.020213</v>
      </c>
      <c r="P20" s="31">
        <v>4.939495</v>
      </c>
      <c r="Q20" s="31">
        <v>4.7645020000000002</v>
      </c>
      <c r="R20" s="31">
        <v>4.7791920000000001</v>
      </c>
      <c r="S20" s="31">
        <v>4.6919029999999999</v>
      </c>
      <c r="T20" s="31">
        <v>4.5201010000000004</v>
      </c>
      <c r="U20" s="31">
        <v>4.4460940000000004</v>
      </c>
      <c r="V20" s="31">
        <v>4.4460940000000004</v>
      </c>
      <c r="W20" s="31">
        <v>4.4497</v>
      </c>
      <c r="X20" s="31">
        <v>4.4627910000000002</v>
      </c>
      <c r="Y20" s="31">
        <v>4.4722590000000002</v>
      </c>
      <c r="Z20" s="31">
        <v>4.2833519999999998</v>
      </c>
      <c r="AA20" s="31">
        <v>3.8118189999999998</v>
      </c>
      <c r="AB20" s="31">
        <v>3.8203770000000001</v>
      </c>
      <c r="AC20" s="31">
        <v>3.8248310000000001</v>
      </c>
      <c r="AD20" s="31">
        <v>3.7477960000000001</v>
      </c>
      <c r="AE20" s="31">
        <v>3.5928810000000002</v>
      </c>
      <c r="AF20" s="31">
        <v>3.5962329999999998</v>
      </c>
      <c r="AG20" s="31">
        <v>3.6010789999999999</v>
      </c>
      <c r="AH20" s="32">
        <v>-2.7078000000000001E-2</v>
      </c>
    </row>
    <row r="21" spans="1:34" ht="15" customHeight="1" x14ac:dyDescent="0.25">
      <c r="A21" s="29" t="s">
        <v>326</v>
      </c>
      <c r="B21" s="49" t="s">
        <v>192</v>
      </c>
      <c r="C21" s="31">
        <v>2.5344470000000001</v>
      </c>
      <c r="D21" s="31">
        <v>2.4826489999999999</v>
      </c>
      <c r="E21" s="31">
        <v>2.5667870000000002</v>
      </c>
      <c r="F21" s="31">
        <v>2.6176599999999999</v>
      </c>
      <c r="G21" s="31">
        <v>2.538875</v>
      </c>
      <c r="H21" s="31">
        <v>2.4966300000000001</v>
      </c>
      <c r="I21" s="31">
        <v>2.4146179999999999</v>
      </c>
      <c r="J21" s="31">
        <v>2.379502</v>
      </c>
      <c r="K21" s="31">
        <v>2.3408340000000001</v>
      </c>
      <c r="L21" s="31">
        <v>2.3264619999999998</v>
      </c>
      <c r="M21" s="31">
        <v>2.317059</v>
      </c>
      <c r="N21" s="31">
        <v>2.3122950000000002</v>
      </c>
      <c r="O21" s="31">
        <v>2.3030919999999999</v>
      </c>
      <c r="P21" s="31">
        <v>2.2927430000000002</v>
      </c>
      <c r="Q21" s="31">
        <v>2.2856200000000002</v>
      </c>
      <c r="R21" s="31">
        <v>2.2783370000000001</v>
      </c>
      <c r="S21" s="31">
        <v>2.2708390000000001</v>
      </c>
      <c r="T21" s="31">
        <v>2.264202</v>
      </c>
      <c r="U21" s="31">
        <v>2.2553830000000001</v>
      </c>
      <c r="V21" s="31">
        <v>2.2462909999999998</v>
      </c>
      <c r="W21" s="31">
        <v>2.2406139999999999</v>
      </c>
      <c r="X21" s="31">
        <v>2.2345830000000002</v>
      </c>
      <c r="Y21" s="31">
        <v>2.2299020000000001</v>
      </c>
      <c r="Z21" s="31">
        <v>2.2239439999999999</v>
      </c>
      <c r="AA21" s="31">
        <v>2.2179739999999999</v>
      </c>
      <c r="AB21" s="31">
        <v>2.2093859999999999</v>
      </c>
      <c r="AC21" s="31">
        <v>2.1995480000000001</v>
      </c>
      <c r="AD21" s="31">
        <v>2.1941649999999999</v>
      </c>
      <c r="AE21" s="31">
        <v>2.1891940000000001</v>
      </c>
      <c r="AF21" s="31">
        <v>2.1818879999999998</v>
      </c>
      <c r="AG21" s="31">
        <v>2.175548</v>
      </c>
      <c r="AH21" s="32">
        <v>-5.0769999999999999E-3</v>
      </c>
    </row>
    <row r="22" spans="1:34" ht="15" customHeight="1" x14ac:dyDescent="0.25">
      <c r="A22" s="29" t="s">
        <v>327</v>
      </c>
      <c r="B22" s="49" t="s">
        <v>52</v>
      </c>
      <c r="C22" s="31">
        <v>4.4722900000000001</v>
      </c>
      <c r="D22" s="31">
        <v>4.6693230000000003</v>
      </c>
      <c r="E22" s="31">
        <v>4.6908890000000003</v>
      </c>
      <c r="F22" s="31">
        <v>4.7478910000000001</v>
      </c>
      <c r="G22" s="31">
        <v>4.8064929999999997</v>
      </c>
      <c r="H22" s="31">
        <v>4.8397050000000004</v>
      </c>
      <c r="I22" s="31">
        <v>4.8661789999999998</v>
      </c>
      <c r="J22" s="31">
        <v>4.8851170000000002</v>
      </c>
      <c r="K22" s="31">
        <v>4.8942160000000001</v>
      </c>
      <c r="L22" s="31">
        <v>4.9033680000000004</v>
      </c>
      <c r="M22" s="31">
        <v>4.9359799999999998</v>
      </c>
      <c r="N22" s="31">
        <v>4.9466869999999998</v>
      </c>
      <c r="O22" s="31">
        <v>4.9633229999999999</v>
      </c>
      <c r="P22" s="31">
        <v>4.968826</v>
      </c>
      <c r="Q22" s="31">
        <v>4.9724219999999999</v>
      </c>
      <c r="R22" s="31">
        <v>4.9827539999999999</v>
      </c>
      <c r="S22" s="31">
        <v>5.0052560000000001</v>
      </c>
      <c r="T22" s="31">
        <v>5.0212709999999996</v>
      </c>
      <c r="U22" s="31">
        <v>5.0438689999999999</v>
      </c>
      <c r="V22" s="31">
        <v>5.0670840000000004</v>
      </c>
      <c r="W22" s="31">
        <v>5.0908920000000002</v>
      </c>
      <c r="X22" s="31">
        <v>5.1207570000000002</v>
      </c>
      <c r="Y22" s="31">
        <v>5.1624049999999997</v>
      </c>
      <c r="Z22" s="31">
        <v>5.1968829999999997</v>
      </c>
      <c r="AA22" s="31">
        <v>5.247376</v>
      </c>
      <c r="AB22" s="31">
        <v>5.2874309999999998</v>
      </c>
      <c r="AC22" s="31">
        <v>5.3290009999999999</v>
      </c>
      <c r="AD22" s="31">
        <v>5.3944419999999997</v>
      </c>
      <c r="AE22" s="31">
        <v>5.4457389999999997</v>
      </c>
      <c r="AF22" s="31">
        <v>5.5086130000000004</v>
      </c>
      <c r="AG22" s="31">
        <v>5.566624</v>
      </c>
      <c r="AH22" s="32">
        <v>7.3229999999999996E-3</v>
      </c>
    </row>
    <row r="23" spans="1:34" ht="15" customHeight="1" x14ac:dyDescent="0.25">
      <c r="A23" s="29" t="s">
        <v>328</v>
      </c>
      <c r="B23" s="49" t="s">
        <v>53</v>
      </c>
      <c r="C23" s="31">
        <v>4.4248950000000002</v>
      </c>
      <c r="D23" s="31">
        <v>5.1409979999999997</v>
      </c>
      <c r="E23" s="31">
        <v>5.5741690000000004</v>
      </c>
      <c r="F23" s="31">
        <v>6.3247629999999999</v>
      </c>
      <c r="G23" s="31">
        <v>7.1962080000000004</v>
      </c>
      <c r="H23" s="31">
        <v>7.6852549999999997</v>
      </c>
      <c r="I23" s="31">
        <v>7.76722</v>
      </c>
      <c r="J23" s="31">
        <v>7.8418039999999998</v>
      </c>
      <c r="K23" s="31">
        <v>7.8896360000000003</v>
      </c>
      <c r="L23" s="31">
        <v>8.0682720000000003</v>
      </c>
      <c r="M23" s="31">
        <v>8.3058230000000002</v>
      </c>
      <c r="N23" s="31">
        <v>8.427816</v>
      </c>
      <c r="O23" s="31">
        <v>8.5152529999999995</v>
      </c>
      <c r="P23" s="31">
        <v>8.6241760000000003</v>
      </c>
      <c r="Q23" s="31">
        <v>8.8663159999999994</v>
      </c>
      <c r="R23" s="31">
        <v>9.1666799999999995</v>
      </c>
      <c r="S23" s="31">
        <v>9.4246949999999998</v>
      </c>
      <c r="T23" s="31">
        <v>9.5828419999999994</v>
      </c>
      <c r="U23" s="31">
        <v>9.7705289999999998</v>
      </c>
      <c r="V23" s="31">
        <v>9.8951410000000006</v>
      </c>
      <c r="W23" s="31">
        <v>10.034300999999999</v>
      </c>
      <c r="X23" s="31">
        <v>10.147729</v>
      </c>
      <c r="Y23" s="31">
        <v>10.250866</v>
      </c>
      <c r="Z23" s="31">
        <v>10.396744</v>
      </c>
      <c r="AA23" s="31">
        <v>10.581325</v>
      </c>
      <c r="AB23" s="31">
        <v>10.777422</v>
      </c>
      <c r="AC23" s="31">
        <v>11.011445999999999</v>
      </c>
      <c r="AD23" s="31">
        <v>11.308892999999999</v>
      </c>
      <c r="AE23" s="31">
        <v>11.723235000000001</v>
      </c>
      <c r="AF23" s="31">
        <v>12.192237</v>
      </c>
      <c r="AG23" s="31">
        <v>12.449108000000001</v>
      </c>
      <c r="AH23" s="32">
        <v>3.5081000000000001E-2</v>
      </c>
    </row>
    <row r="24" spans="1:34" ht="15" customHeight="1" x14ac:dyDescent="0.25">
      <c r="A24" s="29" t="s">
        <v>329</v>
      </c>
      <c r="B24" s="49" t="s">
        <v>54</v>
      </c>
      <c r="C24" s="31">
        <v>0.68507899999999999</v>
      </c>
      <c r="D24" s="31">
        <v>1.213802</v>
      </c>
      <c r="E24" s="31">
        <v>0.74235499999999999</v>
      </c>
      <c r="F24" s="31">
        <v>0.82416500000000004</v>
      </c>
      <c r="G24" s="31">
        <v>0.860541</v>
      </c>
      <c r="H24" s="31">
        <v>0.79651000000000005</v>
      </c>
      <c r="I24" s="31">
        <v>0.65415599999999996</v>
      </c>
      <c r="J24" s="31">
        <v>0.64135699999999995</v>
      </c>
      <c r="K24" s="31">
        <v>0.64526300000000003</v>
      </c>
      <c r="L24" s="31">
        <v>0.64116899999999999</v>
      </c>
      <c r="M24" s="31">
        <v>0.60385599999999995</v>
      </c>
      <c r="N24" s="31">
        <v>0.59543100000000004</v>
      </c>
      <c r="O24" s="31">
        <v>0.59057499999999996</v>
      </c>
      <c r="P24" s="31">
        <v>0.58815499999999998</v>
      </c>
      <c r="Q24" s="31">
        <v>0.58796499999999996</v>
      </c>
      <c r="R24" s="31">
        <v>0.58573399999999998</v>
      </c>
      <c r="S24" s="31">
        <v>0.58875500000000003</v>
      </c>
      <c r="T24" s="31">
        <v>0.59193399999999996</v>
      </c>
      <c r="U24" s="31">
        <v>0.594302</v>
      </c>
      <c r="V24" s="31">
        <v>0.60012900000000002</v>
      </c>
      <c r="W24" s="31">
        <v>0.59348000000000001</v>
      </c>
      <c r="X24" s="31">
        <v>0.59544799999999998</v>
      </c>
      <c r="Y24" s="31">
        <v>0.59747700000000004</v>
      </c>
      <c r="Z24" s="31">
        <v>0.59772700000000001</v>
      </c>
      <c r="AA24" s="31">
        <v>0.59933800000000004</v>
      </c>
      <c r="AB24" s="31">
        <v>0.600908</v>
      </c>
      <c r="AC24" s="31">
        <v>0.59958999999999996</v>
      </c>
      <c r="AD24" s="31">
        <v>0.60051399999999999</v>
      </c>
      <c r="AE24" s="31">
        <v>0.60054399999999997</v>
      </c>
      <c r="AF24" s="31">
        <v>0.60362199999999999</v>
      </c>
      <c r="AG24" s="31">
        <v>0.61028800000000005</v>
      </c>
      <c r="AH24" s="32">
        <v>-3.846E-3</v>
      </c>
    </row>
    <row r="25" spans="1:34" ht="15" customHeight="1" x14ac:dyDescent="0.25">
      <c r="A25" s="29" t="s">
        <v>330</v>
      </c>
      <c r="B25" s="48" t="s">
        <v>55</v>
      </c>
      <c r="C25" s="33">
        <v>96.628426000000005</v>
      </c>
      <c r="D25" s="33">
        <v>98.033507999999998</v>
      </c>
      <c r="E25" s="33">
        <v>100.749336</v>
      </c>
      <c r="F25" s="33">
        <v>106.610435</v>
      </c>
      <c r="G25" s="33">
        <v>111.209</v>
      </c>
      <c r="H25" s="33">
        <v>114.46701</v>
      </c>
      <c r="I25" s="33">
        <v>116.29409800000001</v>
      </c>
      <c r="J25" s="33">
        <v>117.330429</v>
      </c>
      <c r="K25" s="33">
        <v>118.635071</v>
      </c>
      <c r="L25" s="33">
        <v>119.725151</v>
      </c>
      <c r="M25" s="33">
        <v>120.990936</v>
      </c>
      <c r="N25" s="33">
        <v>121.828293</v>
      </c>
      <c r="O25" s="33">
        <v>122.921227</v>
      </c>
      <c r="P25" s="33">
        <v>123.61956000000001</v>
      </c>
      <c r="Q25" s="33">
        <v>124.58073400000001</v>
      </c>
      <c r="R25" s="33">
        <v>125.672005</v>
      </c>
      <c r="S25" s="33">
        <v>126.57858299999999</v>
      </c>
      <c r="T25" s="33">
        <v>127.37442</v>
      </c>
      <c r="U25" s="33">
        <v>127.869186</v>
      </c>
      <c r="V25" s="33">
        <v>128.86209099999999</v>
      </c>
      <c r="W25" s="33">
        <v>129.767517</v>
      </c>
      <c r="X25" s="33">
        <v>130.45915199999999</v>
      </c>
      <c r="Y25" s="33">
        <v>131.15077199999999</v>
      </c>
      <c r="Z25" s="33">
        <v>132.04093900000001</v>
      </c>
      <c r="AA25" s="33">
        <v>132.51788300000001</v>
      </c>
      <c r="AB25" s="33">
        <v>133.36000100000001</v>
      </c>
      <c r="AC25" s="33">
        <v>133.65141299999999</v>
      </c>
      <c r="AD25" s="33">
        <v>134.12391700000001</v>
      </c>
      <c r="AE25" s="33">
        <v>134.56114199999999</v>
      </c>
      <c r="AF25" s="33">
        <v>134.82730100000001</v>
      </c>
      <c r="AG25" s="33">
        <v>135.00598099999999</v>
      </c>
      <c r="AH25" s="34">
        <v>1.1211E-2</v>
      </c>
    </row>
    <row r="26" spans="1:34" ht="15" customHeight="1" x14ac:dyDescent="0.25"/>
    <row r="27" spans="1:34" ht="15" customHeight="1" x14ac:dyDescent="0.25">
      <c r="B27" s="48" t="s">
        <v>56</v>
      </c>
    </row>
    <row r="28" spans="1:34" ht="15" customHeight="1" x14ac:dyDescent="0.25">
      <c r="A28" s="29" t="s">
        <v>331</v>
      </c>
      <c r="B28" s="49" t="s">
        <v>57</v>
      </c>
      <c r="C28" s="31">
        <v>13.446751000000001</v>
      </c>
      <c r="D28" s="31">
        <v>16.725636000000002</v>
      </c>
      <c r="E28" s="31">
        <v>17.108875000000001</v>
      </c>
      <c r="F28" s="31">
        <v>14.589074999999999</v>
      </c>
      <c r="G28" s="31">
        <v>12.48507</v>
      </c>
      <c r="H28" s="31">
        <v>10.066829</v>
      </c>
      <c r="I28" s="31">
        <v>9.2174759999999996</v>
      </c>
      <c r="J28" s="31">
        <v>8.3339639999999999</v>
      </c>
      <c r="K28" s="31">
        <v>7.6152660000000001</v>
      </c>
      <c r="L28" s="31">
        <v>7.3106770000000001</v>
      </c>
      <c r="M28" s="31">
        <v>7.0656040000000004</v>
      </c>
      <c r="N28" s="31">
        <v>6.45763</v>
      </c>
      <c r="O28" s="31">
        <v>6.0814969999999997</v>
      </c>
      <c r="P28" s="31">
        <v>5.8887530000000003</v>
      </c>
      <c r="Q28" s="31">
        <v>5.6863640000000002</v>
      </c>
      <c r="R28" s="31">
        <v>5.4539600000000004</v>
      </c>
      <c r="S28" s="31">
        <v>5.5161619999999996</v>
      </c>
      <c r="T28" s="31">
        <v>5.6211159999999998</v>
      </c>
      <c r="U28" s="31">
        <v>5.6434449999999998</v>
      </c>
      <c r="V28" s="31">
        <v>5.7703990000000003</v>
      </c>
      <c r="W28" s="31">
        <v>5.2366400000000004</v>
      </c>
      <c r="X28" s="31">
        <v>5.1895939999999996</v>
      </c>
      <c r="Y28" s="31">
        <v>5.2559990000000001</v>
      </c>
      <c r="Z28" s="31">
        <v>5.2171630000000002</v>
      </c>
      <c r="AA28" s="31">
        <v>4.9538609999999998</v>
      </c>
      <c r="AB28" s="31">
        <v>4.6901339999999996</v>
      </c>
      <c r="AC28" s="31">
        <v>4.5632799999999998</v>
      </c>
      <c r="AD28" s="31">
        <v>4.9582300000000004</v>
      </c>
      <c r="AE28" s="31">
        <v>5.1714159999999998</v>
      </c>
      <c r="AF28" s="31">
        <v>5.3678439999999998</v>
      </c>
      <c r="AG28" s="31">
        <v>5.732602</v>
      </c>
      <c r="AH28" s="32">
        <v>-2.8018999999999999E-2</v>
      </c>
    </row>
    <row r="29" spans="1:34" ht="15" customHeight="1" x14ac:dyDescent="0.25">
      <c r="A29" s="29" t="s">
        <v>332</v>
      </c>
      <c r="B29" s="49" t="s">
        <v>58</v>
      </c>
      <c r="C29" s="31">
        <v>4.1678940000000004</v>
      </c>
      <c r="D29" s="31">
        <v>4.3720499999999998</v>
      </c>
      <c r="E29" s="31">
        <v>4.1743980000000001</v>
      </c>
      <c r="F29" s="31">
        <v>4.2356920000000002</v>
      </c>
      <c r="G29" s="31">
        <v>4.0324540000000004</v>
      </c>
      <c r="H29" s="31">
        <v>4.1793060000000004</v>
      </c>
      <c r="I29" s="31">
        <v>4.2174630000000004</v>
      </c>
      <c r="J29" s="31">
        <v>4.1216619999999997</v>
      </c>
      <c r="K29" s="31">
        <v>4.0222069999999999</v>
      </c>
      <c r="L29" s="31">
        <v>3.9053140000000002</v>
      </c>
      <c r="M29" s="31">
        <v>3.850886</v>
      </c>
      <c r="N29" s="31">
        <v>3.875372</v>
      </c>
      <c r="O29" s="31">
        <v>3.7955390000000002</v>
      </c>
      <c r="P29" s="31">
        <v>3.748669</v>
      </c>
      <c r="Q29" s="31">
        <v>3.7110159999999999</v>
      </c>
      <c r="R29" s="31">
        <v>3.7128760000000001</v>
      </c>
      <c r="S29" s="31">
        <v>3.6104609999999999</v>
      </c>
      <c r="T29" s="31">
        <v>3.604724</v>
      </c>
      <c r="U29" s="31">
        <v>3.6299589999999999</v>
      </c>
      <c r="V29" s="31">
        <v>3.581013</v>
      </c>
      <c r="W29" s="31">
        <v>3.6372119999999999</v>
      </c>
      <c r="X29" s="31">
        <v>3.6907169999999998</v>
      </c>
      <c r="Y29" s="31">
        <v>3.6530529999999999</v>
      </c>
      <c r="Z29" s="31">
        <v>3.60162</v>
      </c>
      <c r="AA29" s="31">
        <v>3.5970789999999999</v>
      </c>
      <c r="AB29" s="31">
        <v>3.6563629999999998</v>
      </c>
      <c r="AC29" s="31">
        <v>3.6548470000000002</v>
      </c>
      <c r="AD29" s="31">
        <v>3.5738340000000002</v>
      </c>
      <c r="AE29" s="31">
        <v>3.6315360000000001</v>
      </c>
      <c r="AF29" s="31">
        <v>3.6495510000000002</v>
      </c>
      <c r="AG29" s="31">
        <v>3.6370100000000001</v>
      </c>
      <c r="AH29" s="32">
        <v>-4.5310000000000003E-3</v>
      </c>
    </row>
    <row r="30" spans="1:34" ht="15" customHeight="1" x14ac:dyDescent="0.25">
      <c r="A30" s="29" t="s">
        <v>333</v>
      </c>
      <c r="B30" s="49" t="s">
        <v>63</v>
      </c>
      <c r="C30" s="31">
        <v>2.656641</v>
      </c>
      <c r="D30" s="31">
        <v>2.7253590000000001</v>
      </c>
      <c r="E30" s="31">
        <v>2.6458680000000001</v>
      </c>
      <c r="F30" s="31">
        <v>2.2895829999999999</v>
      </c>
      <c r="G30" s="31">
        <v>2.0731220000000001</v>
      </c>
      <c r="H30" s="31">
        <v>2.2083900000000001</v>
      </c>
      <c r="I30" s="31">
        <v>2.3106040000000001</v>
      </c>
      <c r="J30" s="31">
        <v>2.2269459999999999</v>
      </c>
      <c r="K30" s="31">
        <v>2.1111499999999999</v>
      </c>
      <c r="L30" s="31">
        <v>1.9813590000000001</v>
      </c>
      <c r="M30" s="31">
        <v>1.747795</v>
      </c>
      <c r="N30" s="31">
        <v>1.737757</v>
      </c>
      <c r="O30" s="31">
        <v>1.6280920000000001</v>
      </c>
      <c r="P30" s="31">
        <v>1.4798579999999999</v>
      </c>
      <c r="Q30" s="31">
        <v>1.4436530000000001</v>
      </c>
      <c r="R30" s="31">
        <v>1.4161999999999999</v>
      </c>
      <c r="S30" s="31">
        <v>1.406995</v>
      </c>
      <c r="T30" s="31">
        <v>1.4130100000000001</v>
      </c>
      <c r="U30" s="31">
        <v>1.4072100000000001</v>
      </c>
      <c r="V30" s="31">
        <v>1.387173</v>
      </c>
      <c r="W30" s="31">
        <v>1.3827799999999999</v>
      </c>
      <c r="X30" s="31">
        <v>1.3734059999999999</v>
      </c>
      <c r="Y30" s="31">
        <v>1.342598</v>
      </c>
      <c r="Z30" s="31">
        <v>1.2911539999999999</v>
      </c>
      <c r="AA30" s="31">
        <v>1.2683519999999999</v>
      </c>
      <c r="AB30" s="31">
        <v>1.220329</v>
      </c>
      <c r="AC30" s="31">
        <v>1.1812039999999999</v>
      </c>
      <c r="AD30" s="31">
        <v>1.1568339999999999</v>
      </c>
      <c r="AE30" s="31">
        <v>1.092517</v>
      </c>
      <c r="AF30" s="31">
        <v>1.0586469999999999</v>
      </c>
      <c r="AG30" s="31">
        <v>1.0524389999999999</v>
      </c>
      <c r="AH30" s="32">
        <v>-3.0394000000000001E-2</v>
      </c>
    </row>
    <row r="31" spans="1:34" x14ac:dyDescent="0.25">
      <c r="A31" s="29" t="s">
        <v>334</v>
      </c>
      <c r="B31" s="49" t="s">
        <v>335</v>
      </c>
      <c r="C31" s="31">
        <v>0.244945</v>
      </c>
      <c r="D31" s="31">
        <v>0.24196300000000001</v>
      </c>
      <c r="E31" s="31">
        <v>0.154312</v>
      </c>
      <c r="F31" s="31">
        <v>0.14875099999999999</v>
      </c>
      <c r="G31" s="31">
        <v>0.16319500000000001</v>
      </c>
      <c r="H31" s="31">
        <v>0.153867</v>
      </c>
      <c r="I31" s="31">
        <v>0.156862</v>
      </c>
      <c r="J31" s="31">
        <v>0.17036599999999999</v>
      </c>
      <c r="K31" s="31">
        <v>0.177705</v>
      </c>
      <c r="L31" s="31">
        <v>0.175202</v>
      </c>
      <c r="M31" s="31">
        <v>0.18453</v>
      </c>
      <c r="N31" s="31">
        <v>0.17513999999999999</v>
      </c>
      <c r="O31" s="31">
        <v>0.18421799999999999</v>
      </c>
      <c r="P31" s="31">
        <v>0.18218999999999999</v>
      </c>
      <c r="Q31" s="31">
        <v>0.19004199999999999</v>
      </c>
      <c r="R31" s="31">
        <v>0.18850700000000001</v>
      </c>
      <c r="S31" s="31">
        <v>0.18379899999999999</v>
      </c>
      <c r="T31" s="31">
        <v>0.18257000000000001</v>
      </c>
      <c r="U31" s="31">
        <v>0.18799099999999999</v>
      </c>
      <c r="V31" s="31">
        <v>0.18856899999999999</v>
      </c>
      <c r="W31" s="31">
        <v>0.18638099999999999</v>
      </c>
      <c r="X31" s="31">
        <v>0.18351200000000001</v>
      </c>
      <c r="Y31" s="31">
        <v>0.18162600000000001</v>
      </c>
      <c r="Z31" s="31">
        <v>0.18077099999999999</v>
      </c>
      <c r="AA31" s="31">
        <v>0.17768999999999999</v>
      </c>
      <c r="AB31" s="31">
        <v>0.174457</v>
      </c>
      <c r="AC31" s="31">
        <v>0.18034</v>
      </c>
      <c r="AD31" s="31">
        <v>0.17952199999999999</v>
      </c>
      <c r="AE31" s="31">
        <v>0.17846100000000001</v>
      </c>
      <c r="AF31" s="31">
        <v>0.17752399999999999</v>
      </c>
      <c r="AG31" s="31">
        <v>0.17854700000000001</v>
      </c>
      <c r="AH31" s="32">
        <v>-1.0484E-2</v>
      </c>
    </row>
    <row r="32" spans="1:34" x14ac:dyDescent="0.25">
      <c r="A32" s="29" t="s">
        <v>336</v>
      </c>
      <c r="B32" s="48" t="s">
        <v>55</v>
      </c>
      <c r="C32" s="33">
        <v>20.516231999999999</v>
      </c>
      <c r="D32" s="33">
        <v>24.065006</v>
      </c>
      <c r="E32" s="33">
        <v>24.083454</v>
      </c>
      <c r="F32" s="33">
        <v>21.263100000000001</v>
      </c>
      <c r="G32" s="33">
        <v>18.753841000000001</v>
      </c>
      <c r="H32" s="33">
        <v>16.608391000000001</v>
      </c>
      <c r="I32" s="33">
        <v>15.902405</v>
      </c>
      <c r="J32" s="33">
        <v>14.852938999999999</v>
      </c>
      <c r="K32" s="33">
        <v>13.926328</v>
      </c>
      <c r="L32" s="33">
        <v>13.372553</v>
      </c>
      <c r="M32" s="33">
        <v>12.848815999999999</v>
      </c>
      <c r="N32" s="33">
        <v>12.245899</v>
      </c>
      <c r="O32" s="33">
        <v>11.689346</v>
      </c>
      <c r="P32" s="33">
        <v>11.299471</v>
      </c>
      <c r="Q32" s="33">
        <v>11.031076000000001</v>
      </c>
      <c r="R32" s="33">
        <v>10.771544</v>
      </c>
      <c r="S32" s="33">
        <v>10.717416999999999</v>
      </c>
      <c r="T32" s="33">
        <v>10.821421000000001</v>
      </c>
      <c r="U32" s="33">
        <v>10.868606</v>
      </c>
      <c r="V32" s="33">
        <v>10.927154</v>
      </c>
      <c r="W32" s="33">
        <v>10.443012</v>
      </c>
      <c r="X32" s="33">
        <v>10.437229</v>
      </c>
      <c r="Y32" s="33">
        <v>10.433275</v>
      </c>
      <c r="Z32" s="33">
        <v>10.290708</v>
      </c>
      <c r="AA32" s="33">
        <v>9.9969830000000002</v>
      </c>
      <c r="AB32" s="33">
        <v>9.741282</v>
      </c>
      <c r="AC32" s="33">
        <v>9.5796709999999994</v>
      </c>
      <c r="AD32" s="33">
        <v>9.8684209999999997</v>
      </c>
      <c r="AE32" s="33">
        <v>10.073930000000001</v>
      </c>
      <c r="AF32" s="33">
        <v>10.253565999999999</v>
      </c>
      <c r="AG32" s="33">
        <v>10.600597</v>
      </c>
      <c r="AH32" s="34">
        <v>-2.1770000000000001E-2</v>
      </c>
    </row>
    <row r="34" spans="1:34" x14ac:dyDescent="0.25">
      <c r="B34" s="48" t="s">
        <v>59</v>
      </c>
    </row>
    <row r="35" spans="1:34" ht="30" x14ac:dyDescent="0.25">
      <c r="A35" s="29" t="s">
        <v>337</v>
      </c>
      <c r="B35" s="49" t="s">
        <v>338</v>
      </c>
      <c r="C35" s="31">
        <v>16.432929999999999</v>
      </c>
      <c r="D35" s="31">
        <v>17.069351000000001</v>
      </c>
      <c r="E35" s="31">
        <v>19.119852000000002</v>
      </c>
      <c r="F35" s="31">
        <v>20.703115</v>
      </c>
      <c r="G35" s="31">
        <v>21.318118999999999</v>
      </c>
      <c r="H35" s="31">
        <v>21.259848000000002</v>
      </c>
      <c r="I35" s="31">
        <v>22.001007000000001</v>
      </c>
      <c r="J35" s="31">
        <v>22.069029</v>
      </c>
      <c r="K35" s="31">
        <v>22.091069999999998</v>
      </c>
      <c r="L35" s="31">
        <v>22.225082</v>
      </c>
      <c r="M35" s="31">
        <v>22.293037000000002</v>
      </c>
      <c r="N35" s="31">
        <v>22.135791999999999</v>
      </c>
      <c r="O35" s="31">
        <v>22.193408999999999</v>
      </c>
      <c r="P35" s="31">
        <v>22.084761</v>
      </c>
      <c r="Q35" s="31">
        <v>22.166194999999998</v>
      </c>
      <c r="R35" s="31">
        <v>22.194704000000002</v>
      </c>
      <c r="S35" s="31">
        <v>22.258935999999999</v>
      </c>
      <c r="T35" s="31">
        <v>22.408957999999998</v>
      </c>
      <c r="U35" s="31">
        <v>22.167480000000001</v>
      </c>
      <c r="V35" s="31">
        <v>22.312743999999999</v>
      </c>
      <c r="W35" s="31">
        <v>21.955103000000001</v>
      </c>
      <c r="X35" s="31">
        <v>21.923394999999999</v>
      </c>
      <c r="Y35" s="31">
        <v>21.901713999999998</v>
      </c>
      <c r="Z35" s="31">
        <v>21.807455000000001</v>
      </c>
      <c r="AA35" s="31">
        <v>21.313839000000002</v>
      </c>
      <c r="AB35" s="31">
        <v>21.096722</v>
      </c>
      <c r="AC35" s="31">
        <v>20.538778000000001</v>
      </c>
      <c r="AD35" s="31">
        <v>20.583134000000001</v>
      </c>
      <c r="AE35" s="31">
        <v>20.485882</v>
      </c>
      <c r="AF35" s="31">
        <v>20.072990000000001</v>
      </c>
      <c r="AG35" s="31">
        <v>19.659314999999999</v>
      </c>
      <c r="AH35" s="32">
        <v>5.9930000000000001E-3</v>
      </c>
    </row>
    <row r="36" spans="1:34" x14ac:dyDescent="0.25">
      <c r="A36" s="29" t="s">
        <v>339</v>
      </c>
      <c r="B36" s="49" t="s">
        <v>63</v>
      </c>
      <c r="C36" s="31">
        <v>5.3078979999999998</v>
      </c>
      <c r="D36" s="31">
        <v>6.3533220000000004</v>
      </c>
      <c r="E36" s="31">
        <v>6.5797980000000003</v>
      </c>
      <c r="F36" s="31">
        <v>6.8233280000000001</v>
      </c>
      <c r="G36" s="31">
        <v>7.3228369999999998</v>
      </c>
      <c r="H36" s="31">
        <v>7.9348660000000004</v>
      </c>
      <c r="I36" s="31">
        <v>8.4043530000000004</v>
      </c>
      <c r="J36" s="31">
        <v>8.6654730000000004</v>
      </c>
      <c r="K36" s="31">
        <v>9.0082400000000007</v>
      </c>
      <c r="L36" s="31">
        <v>9.4453669999999992</v>
      </c>
      <c r="M36" s="31">
        <v>9.9222809999999999</v>
      </c>
      <c r="N36" s="31">
        <v>10.171681</v>
      </c>
      <c r="O36" s="31">
        <v>10.437968</v>
      </c>
      <c r="P36" s="31">
        <v>10.658507</v>
      </c>
      <c r="Q36" s="31">
        <v>10.886744</v>
      </c>
      <c r="R36" s="31">
        <v>11.109826</v>
      </c>
      <c r="S36" s="31">
        <v>11.354298</v>
      </c>
      <c r="T36" s="31">
        <v>11.562015000000001</v>
      </c>
      <c r="U36" s="31">
        <v>11.793006</v>
      </c>
      <c r="V36" s="31">
        <v>12.016216</v>
      </c>
      <c r="W36" s="31">
        <v>12.267633</v>
      </c>
      <c r="X36" s="31">
        <v>12.366937</v>
      </c>
      <c r="Y36" s="31">
        <v>12.393855</v>
      </c>
      <c r="Z36" s="31">
        <v>12.421802</v>
      </c>
      <c r="AA36" s="31">
        <v>12.468527999999999</v>
      </c>
      <c r="AB36" s="31">
        <v>12.469087999999999</v>
      </c>
      <c r="AC36" s="31">
        <v>12.495118</v>
      </c>
      <c r="AD36" s="31">
        <v>12.520844</v>
      </c>
      <c r="AE36" s="31">
        <v>12.577201000000001</v>
      </c>
      <c r="AF36" s="31">
        <v>12.579568</v>
      </c>
      <c r="AG36" s="31">
        <v>12.589437999999999</v>
      </c>
      <c r="AH36" s="32">
        <v>2.9207E-2</v>
      </c>
    </row>
    <row r="37" spans="1:34" x14ac:dyDescent="0.25">
      <c r="A37" s="29" t="s">
        <v>340</v>
      </c>
      <c r="B37" s="49" t="s">
        <v>60</v>
      </c>
      <c r="C37" s="31">
        <v>1.727733</v>
      </c>
      <c r="D37" s="31">
        <v>1.915322</v>
      </c>
      <c r="E37" s="31">
        <v>2.2622960000000001</v>
      </c>
      <c r="F37" s="31">
        <v>2.4960339999999999</v>
      </c>
      <c r="G37" s="31">
        <v>2.5178579999999999</v>
      </c>
      <c r="H37" s="31">
        <v>2.5232350000000001</v>
      </c>
      <c r="I37" s="31">
        <v>2.5343529999999999</v>
      </c>
      <c r="J37" s="31">
        <v>2.533531</v>
      </c>
      <c r="K37" s="31">
        <v>2.533604</v>
      </c>
      <c r="L37" s="31">
        <v>2.532931</v>
      </c>
      <c r="M37" s="31">
        <v>2.5323099999999998</v>
      </c>
      <c r="N37" s="31">
        <v>2.531739</v>
      </c>
      <c r="O37" s="31">
        <v>2.5312139999999999</v>
      </c>
      <c r="P37" s="31">
        <v>2.5307330000000001</v>
      </c>
      <c r="Q37" s="31">
        <v>2.530297</v>
      </c>
      <c r="R37" s="31">
        <v>2.5298989999999999</v>
      </c>
      <c r="S37" s="31">
        <v>2.5249090000000001</v>
      </c>
      <c r="T37" s="31">
        <v>2.5213320000000001</v>
      </c>
      <c r="U37" s="31">
        <v>2.5209679999999999</v>
      </c>
      <c r="V37" s="31">
        <v>2.5206360000000001</v>
      </c>
      <c r="W37" s="31">
        <v>2.4881280000000001</v>
      </c>
      <c r="X37" s="31">
        <v>2.454771</v>
      </c>
      <c r="Y37" s="31">
        <v>2.4623249999999999</v>
      </c>
      <c r="Z37" s="31">
        <v>2.4621119999999999</v>
      </c>
      <c r="AA37" s="31">
        <v>2.4619239999999998</v>
      </c>
      <c r="AB37" s="31">
        <v>2.4617619999999998</v>
      </c>
      <c r="AC37" s="31">
        <v>2.461624</v>
      </c>
      <c r="AD37" s="31">
        <v>2.4615089999999999</v>
      </c>
      <c r="AE37" s="31">
        <v>2.4614159999999998</v>
      </c>
      <c r="AF37" s="31">
        <v>2.4613429999999998</v>
      </c>
      <c r="AG37" s="31">
        <v>2.4612919999999998</v>
      </c>
      <c r="AH37" s="32">
        <v>1.1866E-2</v>
      </c>
    </row>
    <row r="38" spans="1:34" x14ac:dyDescent="0.25">
      <c r="A38" s="29" t="s">
        <v>341</v>
      </c>
      <c r="B38" s="48" t="s">
        <v>55</v>
      </c>
      <c r="C38" s="33">
        <v>23.468561000000001</v>
      </c>
      <c r="D38" s="33">
        <v>25.337993999999998</v>
      </c>
      <c r="E38" s="33">
        <v>27.961946000000001</v>
      </c>
      <c r="F38" s="33">
        <v>30.022478</v>
      </c>
      <c r="G38" s="33">
        <v>31.158815000000001</v>
      </c>
      <c r="H38" s="33">
        <v>31.717949000000001</v>
      </c>
      <c r="I38" s="33">
        <v>32.939712999999998</v>
      </c>
      <c r="J38" s="33">
        <v>33.268031999999998</v>
      </c>
      <c r="K38" s="33">
        <v>33.632914999999997</v>
      </c>
      <c r="L38" s="33">
        <v>34.203381</v>
      </c>
      <c r="M38" s="33">
        <v>34.747627000000001</v>
      </c>
      <c r="N38" s="33">
        <v>34.839210999999999</v>
      </c>
      <c r="O38" s="33">
        <v>35.162593999999999</v>
      </c>
      <c r="P38" s="33">
        <v>35.274002000000003</v>
      </c>
      <c r="Q38" s="33">
        <v>35.583236999999997</v>
      </c>
      <c r="R38" s="33">
        <v>35.834431000000002</v>
      </c>
      <c r="S38" s="33">
        <v>36.138145000000002</v>
      </c>
      <c r="T38" s="33">
        <v>36.492305999999999</v>
      </c>
      <c r="U38" s="33">
        <v>36.481456999999999</v>
      </c>
      <c r="V38" s="33">
        <v>36.849598</v>
      </c>
      <c r="W38" s="33">
        <v>36.710864999999998</v>
      </c>
      <c r="X38" s="33">
        <v>36.745102000000003</v>
      </c>
      <c r="Y38" s="33">
        <v>36.757896000000002</v>
      </c>
      <c r="Z38" s="33">
        <v>36.691367999999997</v>
      </c>
      <c r="AA38" s="33">
        <v>36.244292999999999</v>
      </c>
      <c r="AB38" s="33">
        <v>36.027572999999997</v>
      </c>
      <c r="AC38" s="33">
        <v>35.495522000000001</v>
      </c>
      <c r="AD38" s="33">
        <v>35.565486999999997</v>
      </c>
      <c r="AE38" s="33">
        <v>35.524498000000001</v>
      </c>
      <c r="AF38" s="33">
        <v>35.113899000000004</v>
      </c>
      <c r="AG38" s="33">
        <v>34.710045000000001</v>
      </c>
      <c r="AH38" s="34">
        <v>1.3131E-2</v>
      </c>
    </row>
    <row r="40" spans="1:34" x14ac:dyDescent="0.25">
      <c r="A40" s="29" t="s">
        <v>342</v>
      </c>
      <c r="B40" s="48" t="s">
        <v>343</v>
      </c>
      <c r="C40" s="33">
        <v>0.73974799999999996</v>
      </c>
      <c r="D40" s="33">
        <v>1.4830779999999999</v>
      </c>
      <c r="E40" s="33">
        <v>-6.9058999999999995E-2</v>
      </c>
      <c r="F40" s="33">
        <v>-7.4180000000000001E-3</v>
      </c>
      <c r="G40" s="33">
        <v>8.9106000000000005E-2</v>
      </c>
      <c r="H40" s="33">
        <v>0.15690599999999999</v>
      </c>
      <c r="I40" s="33">
        <v>0.21443200000000001</v>
      </c>
      <c r="J40" s="33">
        <v>0.18901799999999999</v>
      </c>
      <c r="K40" s="33">
        <v>0.192741</v>
      </c>
      <c r="L40" s="33">
        <v>0.15429300000000001</v>
      </c>
      <c r="M40" s="33">
        <v>0.17321800000000001</v>
      </c>
      <c r="N40" s="33">
        <v>0.18319299999999999</v>
      </c>
      <c r="O40" s="33">
        <v>0.190472</v>
      </c>
      <c r="P40" s="33">
        <v>0.173653</v>
      </c>
      <c r="Q40" s="33">
        <v>0.15237400000000001</v>
      </c>
      <c r="R40" s="33">
        <v>0.147816</v>
      </c>
      <c r="S40" s="33">
        <v>0.13813</v>
      </c>
      <c r="T40" s="33">
        <v>0.14450499999999999</v>
      </c>
      <c r="U40" s="33">
        <v>0.135738</v>
      </c>
      <c r="V40" s="33">
        <v>0.14546600000000001</v>
      </c>
      <c r="W40" s="33">
        <v>0.12590799999999999</v>
      </c>
      <c r="X40" s="33">
        <v>0.117123</v>
      </c>
      <c r="Y40" s="33">
        <v>0.101372</v>
      </c>
      <c r="Z40" s="33">
        <v>9.8904000000000006E-2</v>
      </c>
      <c r="AA40" s="33">
        <v>9.4837000000000005E-2</v>
      </c>
      <c r="AB40" s="33">
        <v>6.2510999999999997E-2</v>
      </c>
      <c r="AC40" s="33">
        <v>6.2710000000000002E-2</v>
      </c>
      <c r="AD40" s="33">
        <v>9.5444000000000001E-2</v>
      </c>
      <c r="AE40" s="33">
        <v>8.7997000000000006E-2</v>
      </c>
      <c r="AF40" s="33">
        <v>9.2189999999999994E-2</v>
      </c>
      <c r="AG40" s="33">
        <v>0.10674699999999999</v>
      </c>
      <c r="AH40" s="34" t="s">
        <v>61</v>
      </c>
    </row>
    <row r="42" spans="1:34" x14ac:dyDescent="0.25">
      <c r="B42" s="48" t="s">
        <v>62</v>
      </c>
    </row>
    <row r="43" spans="1:34" ht="30" x14ac:dyDescent="0.25">
      <c r="A43" s="29" t="s">
        <v>344</v>
      </c>
      <c r="B43" s="49" t="s">
        <v>345</v>
      </c>
      <c r="C43" s="31">
        <v>33.548706000000003</v>
      </c>
      <c r="D43" s="31">
        <v>35.665267999999998</v>
      </c>
      <c r="E43" s="31">
        <v>36.453724000000001</v>
      </c>
      <c r="F43" s="31">
        <v>36.880851999999997</v>
      </c>
      <c r="G43" s="31">
        <v>37.153896000000003</v>
      </c>
      <c r="H43" s="31">
        <v>37.433815000000003</v>
      </c>
      <c r="I43" s="31">
        <v>37.501643999999999</v>
      </c>
      <c r="J43" s="31">
        <v>37.453513999999998</v>
      </c>
      <c r="K43" s="31">
        <v>37.455742000000001</v>
      </c>
      <c r="L43" s="31">
        <v>37.400948</v>
      </c>
      <c r="M43" s="31">
        <v>37.393723000000001</v>
      </c>
      <c r="N43" s="31">
        <v>37.390846000000003</v>
      </c>
      <c r="O43" s="31">
        <v>37.386448000000001</v>
      </c>
      <c r="P43" s="31">
        <v>37.400860000000002</v>
      </c>
      <c r="Q43" s="31">
        <v>37.499073000000003</v>
      </c>
      <c r="R43" s="31">
        <v>37.669701000000003</v>
      </c>
      <c r="S43" s="31">
        <v>37.802016999999999</v>
      </c>
      <c r="T43" s="31">
        <v>37.937964999999998</v>
      </c>
      <c r="U43" s="31">
        <v>38.078415</v>
      </c>
      <c r="V43" s="31">
        <v>38.231686000000003</v>
      </c>
      <c r="W43" s="31">
        <v>38.359917000000003</v>
      </c>
      <c r="X43" s="31">
        <v>38.549492000000001</v>
      </c>
      <c r="Y43" s="31">
        <v>38.722403999999997</v>
      </c>
      <c r="Z43" s="31">
        <v>38.966793000000003</v>
      </c>
      <c r="AA43" s="31">
        <v>39.173243999999997</v>
      </c>
      <c r="AB43" s="31">
        <v>39.430546</v>
      </c>
      <c r="AC43" s="31">
        <v>39.615856000000001</v>
      </c>
      <c r="AD43" s="31">
        <v>39.788231000000003</v>
      </c>
      <c r="AE43" s="31">
        <v>39.970599999999997</v>
      </c>
      <c r="AF43" s="31">
        <v>40.203442000000003</v>
      </c>
      <c r="AG43" s="31">
        <v>40.457802000000001</v>
      </c>
      <c r="AH43" s="32">
        <v>6.2620000000000002E-3</v>
      </c>
    </row>
    <row r="44" spans="1:34" x14ac:dyDescent="0.25">
      <c r="A44" s="29" t="s">
        <v>346</v>
      </c>
      <c r="B44" s="49" t="s">
        <v>63</v>
      </c>
      <c r="C44" s="31">
        <v>31.823383</v>
      </c>
      <c r="D44" s="31">
        <v>29.972187000000002</v>
      </c>
      <c r="E44" s="31">
        <v>30.636832999999999</v>
      </c>
      <c r="F44" s="31">
        <v>31.976445999999999</v>
      </c>
      <c r="G44" s="31">
        <v>33.002457</v>
      </c>
      <c r="H44" s="31">
        <v>34.476394999999997</v>
      </c>
      <c r="I44" s="31">
        <v>35.263751999999997</v>
      </c>
      <c r="J44" s="31">
        <v>35.801063999999997</v>
      </c>
      <c r="K44" s="31">
        <v>35.970570000000002</v>
      </c>
      <c r="L44" s="31">
        <v>36.412945000000001</v>
      </c>
      <c r="M44" s="31">
        <v>36.300837999999999</v>
      </c>
      <c r="N44" s="31">
        <v>36.577168</v>
      </c>
      <c r="O44" s="31">
        <v>36.914749</v>
      </c>
      <c r="P44" s="31">
        <v>37.130791000000002</v>
      </c>
      <c r="Q44" s="31">
        <v>37.482384000000003</v>
      </c>
      <c r="R44" s="31">
        <v>37.692909</v>
      </c>
      <c r="S44" s="31">
        <v>38.006934999999999</v>
      </c>
      <c r="T44" s="31">
        <v>38.488930000000003</v>
      </c>
      <c r="U44" s="31">
        <v>38.890625</v>
      </c>
      <c r="V44" s="31">
        <v>39.287151000000001</v>
      </c>
      <c r="W44" s="31">
        <v>39.623187999999999</v>
      </c>
      <c r="X44" s="31">
        <v>39.965815999999997</v>
      </c>
      <c r="Y44" s="31">
        <v>40.360118999999997</v>
      </c>
      <c r="Z44" s="31">
        <v>40.923492000000003</v>
      </c>
      <c r="AA44" s="31">
        <v>41.602317999999997</v>
      </c>
      <c r="AB44" s="31">
        <v>42.078125</v>
      </c>
      <c r="AC44" s="31">
        <v>42.350169999999999</v>
      </c>
      <c r="AD44" s="31">
        <v>42.628264999999999</v>
      </c>
      <c r="AE44" s="31">
        <v>42.928390999999998</v>
      </c>
      <c r="AF44" s="31">
        <v>43.110393999999999</v>
      </c>
      <c r="AG44" s="31">
        <v>43.460903000000002</v>
      </c>
      <c r="AH44" s="32">
        <v>1.0442999999999999E-2</v>
      </c>
    </row>
    <row r="45" spans="1:34" x14ac:dyDescent="0.25">
      <c r="A45" s="29" t="s">
        <v>347</v>
      </c>
      <c r="B45" s="49" t="s">
        <v>348</v>
      </c>
      <c r="C45" s="31">
        <v>9.0730570000000004</v>
      </c>
      <c r="D45" s="31">
        <v>10.727073000000001</v>
      </c>
      <c r="E45" s="31">
        <v>10.699154999999999</v>
      </c>
      <c r="F45" s="31">
        <v>8.8939699999999995</v>
      </c>
      <c r="G45" s="31">
        <v>7.5806820000000004</v>
      </c>
      <c r="H45" s="31">
        <v>5.9362519999999996</v>
      </c>
      <c r="I45" s="31">
        <v>5.9853839999999998</v>
      </c>
      <c r="J45" s="31">
        <v>5.798381</v>
      </c>
      <c r="K45" s="31">
        <v>5.8250270000000004</v>
      </c>
      <c r="L45" s="31">
        <v>5.8139700000000003</v>
      </c>
      <c r="M45" s="31">
        <v>5.8531700000000004</v>
      </c>
      <c r="N45" s="31">
        <v>5.7694349999999996</v>
      </c>
      <c r="O45" s="31">
        <v>5.6481250000000003</v>
      </c>
      <c r="P45" s="31">
        <v>5.6139840000000003</v>
      </c>
      <c r="Q45" s="31">
        <v>5.5017240000000003</v>
      </c>
      <c r="R45" s="31">
        <v>5.3903030000000003</v>
      </c>
      <c r="S45" s="31">
        <v>5.3285910000000003</v>
      </c>
      <c r="T45" s="31">
        <v>5.2601909999999998</v>
      </c>
      <c r="U45" s="31">
        <v>5.1582790000000003</v>
      </c>
      <c r="V45" s="31">
        <v>5.1479309999999998</v>
      </c>
      <c r="W45" s="31">
        <v>5.1088940000000003</v>
      </c>
      <c r="X45" s="31">
        <v>5.0946470000000001</v>
      </c>
      <c r="Y45" s="31">
        <v>5.0881299999999996</v>
      </c>
      <c r="Z45" s="31">
        <v>5.1185840000000002</v>
      </c>
      <c r="AA45" s="31">
        <v>5.1300020000000002</v>
      </c>
      <c r="AB45" s="31">
        <v>5.0054210000000001</v>
      </c>
      <c r="AC45" s="31">
        <v>4.9503779999999997</v>
      </c>
      <c r="AD45" s="31">
        <v>4.9131289999999996</v>
      </c>
      <c r="AE45" s="31">
        <v>4.8387520000000004</v>
      </c>
      <c r="AF45" s="31">
        <v>4.780068</v>
      </c>
      <c r="AG45" s="31">
        <v>4.7995919999999996</v>
      </c>
      <c r="AH45" s="32">
        <v>-2.1002E-2</v>
      </c>
    </row>
    <row r="46" spans="1:34" x14ac:dyDescent="0.25">
      <c r="A46" s="29" t="s">
        <v>349</v>
      </c>
      <c r="B46" s="49" t="s">
        <v>51</v>
      </c>
      <c r="C46" s="31">
        <v>8.2053379999999994</v>
      </c>
      <c r="D46" s="31">
        <v>7.9521920000000001</v>
      </c>
      <c r="E46" s="31">
        <v>7.7023349999999997</v>
      </c>
      <c r="F46" s="31">
        <v>7.8394529999999998</v>
      </c>
      <c r="G46" s="31">
        <v>7.8721709999999998</v>
      </c>
      <c r="H46" s="31">
        <v>7.7886550000000003</v>
      </c>
      <c r="I46" s="31">
        <v>6.7068110000000001</v>
      </c>
      <c r="J46" s="31">
        <v>6.0273389999999996</v>
      </c>
      <c r="K46" s="31">
        <v>5.823143</v>
      </c>
      <c r="L46" s="31">
        <v>5.2902659999999999</v>
      </c>
      <c r="M46" s="31">
        <v>5.2980970000000003</v>
      </c>
      <c r="N46" s="31">
        <v>5.126398</v>
      </c>
      <c r="O46" s="31">
        <v>5.020213</v>
      </c>
      <c r="P46" s="31">
        <v>4.939495</v>
      </c>
      <c r="Q46" s="31">
        <v>4.7645020000000002</v>
      </c>
      <c r="R46" s="31">
        <v>4.7791920000000001</v>
      </c>
      <c r="S46" s="31">
        <v>4.6919029999999999</v>
      </c>
      <c r="T46" s="31">
        <v>4.5201010000000004</v>
      </c>
      <c r="U46" s="31">
        <v>4.4460940000000004</v>
      </c>
      <c r="V46" s="31">
        <v>4.4460940000000004</v>
      </c>
      <c r="W46" s="31">
        <v>4.4497</v>
      </c>
      <c r="X46" s="31">
        <v>4.4627910000000002</v>
      </c>
      <c r="Y46" s="31">
        <v>4.4722590000000002</v>
      </c>
      <c r="Z46" s="31">
        <v>4.2833519999999998</v>
      </c>
      <c r="AA46" s="31">
        <v>3.8118189999999998</v>
      </c>
      <c r="AB46" s="31">
        <v>3.8203770000000001</v>
      </c>
      <c r="AC46" s="31">
        <v>3.8248310000000001</v>
      </c>
      <c r="AD46" s="31">
        <v>3.7477960000000001</v>
      </c>
      <c r="AE46" s="31">
        <v>3.5928810000000002</v>
      </c>
      <c r="AF46" s="31">
        <v>3.5962329999999998</v>
      </c>
      <c r="AG46" s="31">
        <v>3.6010789999999999</v>
      </c>
      <c r="AH46" s="32">
        <v>-2.7078000000000001E-2</v>
      </c>
    </row>
    <row r="47" spans="1:34" ht="30" x14ac:dyDescent="0.25">
      <c r="A47" s="29" t="s">
        <v>350</v>
      </c>
      <c r="B47" s="49" t="s">
        <v>192</v>
      </c>
      <c r="C47" s="31">
        <v>2.5344470000000001</v>
      </c>
      <c r="D47" s="31">
        <v>2.4826489999999999</v>
      </c>
      <c r="E47" s="31">
        <v>2.5667870000000002</v>
      </c>
      <c r="F47" s="31">
        <v>2.6176599999999999</v>
      </c>
      <c r="G47" s="31">
        <v>2.538875</v>
      </c>
      <c r="H47" s="31">
        <v>2.4966300000000001</v>
      </c>
      <c r="I47" s="31">
        <v>2.4146179999999999</v>
      </c>
      <c r="J47" s="31">
        <v>2.379502</v>
      </c>
      <c r="K47" s="31">
        <v>2.3408340000000001</v>
      </c>
      <c r="L47" s="31">
        <v>2.3264619999999998</v>
      </c>
      <c r="M47" s="31">
        <v>2.317059</v>
      </c>
      <c r="N47" s="31">
        <v>2.3122950000000002</v>
      </c>
      <c r="O47" s="31">
        <v>2.3030919999999999</v>
      </c>
      <c r="P47" s="31">
        <v>2.2927430000000002</v>
      </c>
      <c r="Q47" s="31">
        <v>2.2856200000000002</v>
      </c>
      <c r="R47" s="31">
        <v>2.2783370000000001</v>
      </c>
      <c r="S47" s="31">
        <v>2.2708390000000001</v>
      </c>
      <c r="T47" s="31">
        <v>2.264202</v>
      </c>
      <c r="U47" s="31">
        <v>2.2553830000000001</v>
      </c>
      <c r="V47" s="31">
        <v>2.2462909999999998</v>
      </c>
      <c r="W47" s="31">
        <v>2.2406139999999999</v>
      </c>
      <c r="X47" s="31">
        <v>2.2345830000000002</v>
      </c>
      <c r="Y47" s="31">
        <v>2.2299020000000001</v>
      </c>
      <c r="Z47" s="31">
        <v>2.2239439999999999</v>
      </c>
      <c r="AA47" s="31">
        <v>2.2179739999999999</v>
      </c>
      <c r="AB47" s="31">
        <v>2.2093859999999999</v>
      </c>
      <c r="AC47" s="31">
        <v>2.1995480000000001</v>
      </c>
      <c r="AD47" s="31">
        <v>2.1941649999999999</v>
      </c>
      <c r="AE47" s="31">
        <v>2.1891940000000001</v>
      </c>
      <c r="AF47" s="31">
        <v>2.1818879999999998</v>
      </c>
      <c r="AG47" s="31">
        <v>2.175548</v>
      </c>
      <c r="AH47" s="32">
        <v>-5.0769999999999999E-3</v>
      </c>
    </row>
    <row r="48" spans="1:34" x14ac:dyDescent="0.25">
      <c r="A48" s="29" t="s">
        <v>351</v>
      </c>
      <c r="B48" s="49" t="s">
        <v>352</v>
      </c>
      <c r="C48" s="31">
        <v>3.0521750000000001</v>
      </c>
      <c r="D48" s="31">
        <v>3.0554790000000001</v>
      </c>
      <c r="E48" s="31">
        <v>3.0372599999999998</v>
      </c>
      <c r="F48" s="31">
        <v>3.0605129999999998</v>
      </c>
      <c r="G48" s="31">
        <v>3.0982400000000001</v>
      </c>
      <c r="H48" s="31">
        <v>3.1211660000000001</v>
      </c>
      <c r="I48" s="31">
        <v>3.1370480000000001</v>
      </c>
      <c r="J48" s="31">
        <v>3.1451980000000002</v>
      </c>
      <c r="K48" s="31">
        <v>3.1437279999999999</v>
      </c>
      <c r="L48" s="31">
        <v>3.1424249999999998</v>
      </c>
      <c r="M48" s="31">
        <v>3.1560570000000001</v>
      </c>
      <c r="N48" s="31">
        <v>3.163014</v>
      </c>
      <c r="O48" s="31">
        <v>3.175659</v>
      </c>
      <c r="P48" s="31">
        <v>3.1770670000000001</v>
      </c>
      <c r="Q48" s="31">
        <v>3.176307</v>
      </c>
      <c r="R48" s="31">
        <v>3.1856529999999998</v>
      </c>
      <c r="S48" s="31">
        <v>3.2007029999999999</v>
      </c>
      <c r="T48" s="31">
        <v>3.2119559999999998</v>
      </c>
      <c r="U48" s="31">
        <v>3.2297530000000001</v>
      </c>
      <c r="V48" s="31">
        <v>3.2479140000000002</v>
      </c>
      <c r="W48" s="31">
        <v>3.2670300000000001</v>
      </c>
      <c r="X48" s="31">
        <v>3.2919299999999998</v>
      </c>
      <c r="Y48" s="31">
        <v>3.3160539999999998</v>
      </c>
      <c r="Z48" s="31">
        <v>3.3447719999999999</v>
      </c>
      <c r="AA48" s="31">
        <v>3.3782190000000001</v>
      </c>
      <c r="AB48" s="31">
        <v>3.4126340000000002</v>
      </c>
      <c r="AC48" s="31">
        <v>3.4441700000000002</v>
      </c>
      <c r="AD48" s="31">
        <v>3.4751500000000002</v>
      </c>
      <c r="AE48" s="31">
        <v>3.5050159999999999</v>
      </c>
      <c r="AF48" s="31">
        <v>3.536978</v>
      </c>
      <c r="AG48" s="31">
        <v>3.5717989999999999</v>
      </c>
      <c r="AH48" s="32">
        <v>5.254E-3</v>
      </c>
    </row>
    <row r="49" spans="1:34" ht="30" x14ac:dyDescent="0.25">
      <c r="A49" s="29" t="s">
        <v>353</v>
      </c>
      <c r="B49" s="49" t="s">
        <v>53</v>
      </c>
      <c r="C49" s="31">
        <v>4.4248950000000002</v>
      </c>
      <c r="D49" s="31">
        <v>5.1409979999999997</v>
      </c>
      <c r="E49" s="31">
        <v>5.5741690000000004</v>
      </c>
      <c r="F49" s="31">
        <v>6.3247629999999999</v>
      </c>
      <c r="G49" s="31">
        <v>7.1962080000000004</v>
      </c>
      <c r="H49" s="31">
        <v>7.6852549999999997</v>
      </c>
      <c r="I49" s="31">
        <v>7.76722</v>
      </c>
      <c r="J49" s="31">
        <v>7.8418039999999998</v>
      </c>
      <c r="K49" s="31">
        <v>7.8896360000000003</v>
      </c>
      <c r="L49" s="31">
        <v>8.0682720000000003</v>
      </c>
      <c r="M49" s="31">
        <v>8.3058230000000002</v>
      </c>
      <c r="N49" s="31">
        <v>8.427816</v>
      </c>
      <c r="O49" s="31">
        <v>8.5152529999999995</v>
      </c>
      <c r="P49" s="31">
        <v>8.6241760000000003</v>
      </c>
      <c r="Q49" s="31">
        <v>8.8663159999999994</v>
      </c>
      <c r="R49" s="31">
        <v>9.1666799999999995</v>
      </c>
      <c r="S49" s="31">
        <v>9.4246949999999998</v>
      </c>
      <c r="T49" s="31">
        <v>9.5828419999999994</v>
      </c>
      <c r="U49" s="31">
        <v>9.7705289999999998</v>
      </c>
      <c r="V49" s="31">
        <v>9.8951410000000006</v>
      </c>
      <c r="W49" s="31">
        <v>10.034300999999999</v>
      </c>
      <c r="X49" s="31">
        <v>10.147729</v>
      </c>
      <c r="Y49" s="31">
        <v>10.250866</v>
      </c>
      <c r="Z49" s="31">
        <v>10.396744</v>
      </c>
      <c r="AA49" s="31">
        <v>10.581325</v>
      </c>
      <c r="AB49" s="31">
        <v>10.777422</v>
      </c>
      <c r="AC49" s="31">
        <v>11.011445999999999</v>
      </c>
      <c r="AD49" s="31">
        <v>11.308892999999999</v>
      </c>
      <c r="AE49" s="31">
        <v>11.723235000000001</v>
      </c>
      <c r="AF49" s="31">
        <v>12.192237</v>
      </c>
      <c r="AG49" s="31">
        <v>12.449108000000001</v>
      </c>
      <c r="AH49" s="32">
        <v>3.5081000000000001E-2</v>
      </c>
    </row>
    <row r="50" spans="1:34" ht="15" customHeight="1" x14ac:dyDescent="0.25">
      <c r="A50" s="29" t="s">
        <v>354</v>
      </c>
      <c r="B50" s="49" t="s">
        <v>355</v>
      </c>
      <c r="C50" s="31">
        <v>0.274343</v>
      </c>
      <c r="D50" s="31">
        <v>0.28159499999999998</v>
      </c>
      <c r="E50" s="31">
        <v>0.26963599999999999</v>
      </c>
      <c r="F50" s="31">
        <v>0.26481700000000002</v>
      </c>
      <c r="G50" s="31">
        <v>0.272393</v>
      </c>
      <c r="H50" s="31">
        <v>0.26238</v>
      </c>
      <c r="I50" s="31">
        <v>0.26588400000000001</v>
      </c>
      <c r="J50" s="31">
        <v>0.27952700000000003</v>
      </c>
      <c r="K50" s="31">
        <v>0.28705399999999998</v>
      </c>
      <c r="L50" s="31">
        <v>0.28473700000000002</v>
      </c>
      <c r="M50" s="31">
        <v>0.29413099999999998</v>
      </c>
      <c r="N50" s="31">
        <v>0.28481200000000001</v>
      </c>
      <c r="O50" s="31">
        <v>0.29397600000000002</v>
      </c>
      <c r="P50" s="31">
        <v>0.29226999999999997</v>
      </c>
      <c r="Q50" s="31">
        <v>0.30026399999999998</v>
      </c>
      <c r="R50" s="31">
        <v>0.29853000000000002</v>
      </c>
      <c r="S50" s="31">
        <v>0.29403600000000002</v>
      </c>
      <c r="T50" s="31">
        <v>0.29284900000000003</v>
      </c>
      <c r="U50" s="31">
        <v>0.291518</v>
      </c>
      <c r="V50" s="31">
        <v>0.29196800000000001</v>
      </c>
      <c r="W50" s="31">
        <v>0.29010999999999998</v>
      </c>
      <c r="X50" s="31">
        <v>0.28717100000000001</v>
      </c>
      <c r="Y50" s="31">
        <v>0.285051</v>
      </c>
      <c r="Z50" s="31">
        <v>0.283694</v>
      </c>
      <c r="AA50" s="31">
        <v>0.280835</v>
      </c>
      <c r="AB50" s="31">
        <v>0.27730199999999999</v>
      </c>
      <c r="AC50" s="31">
        <v>0.27645900000000001</v>
      </c>
      <c r="AD50" s="31">
        <v>0.27577099999999999</v>
      </c>
      <c r="AE50" s="31">
        <v>0.27451599999999998</v>
      </c>
      <c r="AF50" s="31">
        <v>0.27353499999999997</v>
      </c>
      <c r="AG50" s="31">
        <v>0.27396599999999999</v>
      </c>
      <c r="AH50" s="32">
        <v>-4.6E-5</v>
      </c>
    </row>
    <row r="51" spans="1:34" ht="15" customHeight="1" x14ac:dyDescent="0.25">
      <c r="A51" s="29" t="s">
        <v>356</v>
      </c>
      <c r="B51" s="48" t="s">
        <v>64</v>
      </c>
      <c r="C51" s="33">
        <v>92.936347999999995</v>
      </c>
      <c r="D51" s="33">
        <v>95.277443000000005</v>
      </c>
      <c r="E51" s="33">
        <v>96.939903000000001</v>
      </c>
      <c r="F51" s="33">
        <v>97.858474999999999</v>
      </c>
      <c r="G51" s="33">
        <v>98.714920000000006</v>
      </c>
      <c r="H51" s="33">
        <v>99.200546000000003</v>
      </c>
      <c r="I51" s="33">
        <v>99.042357999999993</v>
      </c>
      <c r="J51" s="33">
        <v>98.726318000000006</v>
      </c>
      <c r="K51" s="33">
        <v>98.735741000000004</v>
      </c>
      <c r="L51" s="33">
        <v>98.740027999999995</v>
      </c>
      <c r="M51" s="33">
        <v>98.918907000000004</v>
      </c>
      <c r="N51" s="33">
        <v>99.051788000000002</v>
      </c>
      <c r="O51" s="33">
        <v>99.257507000000004</v>
      </c>
      <c r="P51" s="33">
        <v>99.471374999999995</v>
      </c>
      <c r="Q51" s="33">
        <v>99.876198000000002</v>
      </c>
      <c r="R51" s="33">
        <v>100.461304</v>
      </c>
      <c r="S51" s="33">
        <v>101.019722</v>
      </c>
      <c r="T51" s="33">
        <v>101.559029</v>
      </c>
      <c r="U51" s="33">
        <v>102.120598</v>
      </c>
      <c r="V51" s="33">
        <v>102.79418200000001</v>
      </c>
      <c r="W51" s="33">
        <v>103.373756</v>
      </c>
      <c r="X51" s="33">
        <v>104.03415699999999</v>
      </c>
      <c r="Y51" s="33">
        <v>104.724777</v>
      </c>
      <c r="Z51" s="33">
        <v>105.541374</v>
      </c>
      <c r="AA51" s="33">
        <v>106.175735</v>
      </c>
      <c r="AB51" s="33">
        <v>107.0112</v>
      </c>
      <c r="AC51" s="33">
        <v>107.67285200000001</v>
      </c>
      <c r="AD51" s="33">
        <v>108.331406</v>
      </c>
      <c r="AE51" s="33">
        <v>109.022575</v>
      </c>
      <c r="AF51" s="33">
        <v>109.874779</v>
      </c>
      <c r="AG51" s="33">
        <v>110.789787</v>
      </c>
      <c r="AH51" s="34">
        <v>5.875E-3</v>
      </c>
    </row>
    <row r="52" spans="1:34" ht="15" customHeight="1" x14ac:dyDescent="0.25"/>
    <row r="53" spans="1:34" ht="15" customHeight="1" x14ac:dyDescent="0.25">
      <c r="B53" s="48" t="s">
        <v>543</v>
      </c>
    </row>
    <row r="54" spans="1:34" ht="15" customHeight="1" x14ac:dyDescent="0.25">
      <c r="A54" s="29" t="s">
        <v>357</v>
      </c>
      <c r="B54" s="49" t="s">
        <v>65</v>
      </c>
      <c r="C54" s="35">
        <v>41.186000999999997</v>
      </c>
      <c r="D54" s="35">
        <v>46.575623</v>
      </c>
      <c r="E54" s="35">
        <v>49.269191999999997</v>
      </c>
      <c r="F54" s="35">
        <v>52.535243999999999</v>
      </c>
      <c r="G54" s="35">
        <v>54.098930000000003</v>
      </c>
      <c r="H54" s="35">
        <v>55.323734000000002</v>
      </c>
      <c r="I54" s="35">
        <v>54.183449000000003</v>
      </c>
      <c r="J54" s="35">
        <v>54.530051999999998</v>
      </c>
      <c r="K54" s="35">
        <v>57.224983000000002</v>
      </c>
      <c r="L54" s="35">
        <v>59.387599999999999</v>
      </c>
      <c r="M54" s="35">
        <v>62.759143999999999</v>
      </c>
      <c r="N54" s="35">
        <v>63.998417000000003</v>
      </c>
      <c r="O54" s="35">
        <v>65.256209999999996</v>
      </c>
      <c r="P54" s="35">
        <v>66.764770999999996</v>
      </c>
      <c r="Q54" s="35">
        <v>68.853874000000005</v>
      </c>
      <c r="R54" s="35">
        <v>68.486534000000006</v>
      </c>
      <c r="S54" s="35">
        <v>69.603431999999998</v>
      </c>
      <c r="T54" s="35">
        <v>72.493842999999998</v>
      </c>
      <c r="U54" s="35">
        <v>73.606468000000007</v>
      </c>
      <c r="V54" s="35">
        <v>74.126571999999996</v>
      </c>
      <c r="W54" s="35">
        <v>75.227172999999993</v>
      </c>
      <c r="X54" s="35">
        <v>76.040276000000006</v>
      </c>
      <c r="Y54" s="35">
        <v>76.830214999999995</v>
      </c>
      <c r="Z54" s="35">
        <v>76.901252999999997</v>
      </c>
      <c r="AA54" s="35">
        <v>78.602431999999993</v>
      </c>
      <c r="AB54" s="35">
        <v>79.634665999999996</v>
      </c>
      <c r="AC54" s="35">
        <v>80.915276000000006</v>
      </c>
      <c r="AD54" s="35">
        <v>81.587456000000003</v>
      </c>
      <c r="AE54" s="35">
        <v>82.213699000000005</v>
      </c>
      <c r="AF54" s="35">
        <v>83.215950000000007</v>
      </c>
      <c r="AG54" s="35">
        <v>84.052788000000007</v>
      </c>
      <c r="AH54" s="32">
        <v>2.4063000000000001E-2</v>
      </c>
    </row>
    <row r="55" spans="1:34" ht="15" customHeight="1" x14ac:dyDescent="0.25">
      <c r="A55" s="29" t="s">
        <v>358</v>
      </c>
      <c r="B55" s="49" t="s">
        <v>66</v>
      </c>
      <c r="C55" s="35">
        <v>38.757998999999998</v>
      </c>
      <c r="D55" s="35">
        <v>44.253124</v>
      </c>
      <c r="E55" s="35">
        <v>47.299048999999997</v>
      </c>
      <c r="F55" s="35">
        <v>50.189655000000002</v>
      </c>
      <c r="G55" s="35">
        <v>51.288822000000003</v>
      </c>
      <c r="H55" s="35">
        <v>52.477992999999998</v>
      </c>
      <c r="I55" s="35">
        <v>51.279781</v>
      </c>
      <c r="J55" s="35">
        <v>51.927993999999998</v>
      </c>
      <c r="K55" s="35">
        <v>53.036017999999999</v>
      </c>
      <c r="L55" s="35">
        <v>55.005431999999999</v>
      </c>
      <c r="M55" s="35">
        <v>55.987929999999999</v>
      </c>
      <c r="N55" s="35">
        <v>57.632835</v>
      </c>
      <c r="O55" s="35">
        <v>58.317532</v>
      </c>
      <c r="P55" s="35">
        <v>59.885100999999999</v>
      </c>
      <c r="Q55" s="35">
        <v>61.066459999999999</v>
      </c>
      <c r="R55" s="35">
        <v>61.661265999999998</v>
      </c>
      <c r="S55" s="35">
        <v>62.784061000000001</v>
      </c>
      <c r="T55" s="35">
        <v>63.808605</v>
      </c>
      <c r="U55" s="35">
        <v>65.531029000000004</v>
      </c>
      <c r="V55" s="35">
        <v>64.944396999999995</v>
      </c>
      <c r="W55" s="35">
        <v>67.366692</v>
      </c>
      <c r="X55" s="35">
        <v>68.492760000000004</v>
      </c>
      <c r="Y55" s="35">
        <v>69.271484000000001</v>
      </c>
      <c r="Z55" s="35">
        <v>70.028914999999998</v>
      </c>
      <c r="AA55" s="35">
        <v>71.602401999999998</v>
      </c>
      <c r="AB55" s="35">
        <v>72.876045000000005</v>
      </c>
      <c r="AC55" s="35">
        <v>74.413567</v>
      </c>
      <c r="AD55" s="35">
        <v>75.309218999999999</v>
      </c>
      <c r="AE55" s="35">
        <v>75.101830000000007</v>
      </c>
      <c r="AF55" s="35">
        <v>76.052986000000004</v>
      </c>
      <c r="AG55" s="35">
        <v>76.952552999999995</v>
      </c>
      <c r="AH55" s="32">
        <v>2.3125E-2</v>
      </c>
    </row>
    <row r="56" spans="1:34" ht="15" customHeight="1" x14ac:dyDescent="0.25">
      <c r="A56" s="29" t="s">
        <v>359</v>
      </c>
      <c r="B56" s="49" t="s">
        <v>360</v>
      </c>
      <c r="C56" s="31">
        <v>2.0650300000000001</v>
      </c>
      <c r="D56" s="31">
        <v>3.1264259999999999</v>
      </c>
      <c r="E56" s="31">
        <v>3.0403660000000001</v>
      </c>
      <c r="F56" s="31">
        <v>2.6109140000000002</v>
      </c>
      <c r="G56" s="31">
        <v>2.2893729999999999</v>
      </c>
      <c r="H56" s="31">
        <v>2.2484600000000001</v>
      </c>
      <c r="I56" s="31">
        <v>2.2874910000000002</v>
      </c>
      <c r="J56" s="31">
        <v>2.4035519999999999</v>
      </c>
      <c r="K56" s="31">
        <v>2.4772059999999998</v>
      </c>
      <c r="L56" s="31">
        <v>2.5862120000000002</v>
      </c>
      <c r="M56" s="31">
        <v>2.6809889999999998</v>
      </c>
      <c r="N56" s="31">
        <v>2.7141609999999998</v>
      </c>
      <c r="O56" s="31">
        <v>2.7442359999999999</v>
      </c>
      <c r="P56" s="31">
        <v>2.7915640000000002</v>
      </c>
      <c r="Q56" s="31">
        <v>2.791499</v>
      </c>
      <c r="R56" s="31">
        <v>2.7727010000000001</v>
      </c>
      <c r="S56" s="31">
        <v>2.7664710000000001</v>
      </c>
      <c r="T56" s="31">
        <v>2.7578580000000001</v>
      </c>
      <c r="U56" s="31">
        <v>2.7467869999999999</v>
      </c>
      <c r="V56" s="31">
        <v>2.7289500000000002</v>
      </c>
      <c r="W56" s="31">
        <v>2.7108989999999999</v>
      </c>
      <c r="X56" s="31">
        <v>2.7103600000000001</v>
      </c>
      <c r="Y56" s="31">
        <v>2.7076769999999999</v>
      </c>
      <c r="Z56" s="31">
        <v>2.6984270000000001</v>
      </c>
      <c r="AA56" s="31">
        <v>2.7187489999999999</v>
      </c>
      <c r="AB56" s="31">
        <v>2.697114</v>
      </c>
      <c r="AC56" s="31">
        <v>2.6887660000000002</v>
      </c>
      <c r="AD56" s="31">
        <v>2.7135359999999999</v>
      </c>
      <c r="AE56" s="31">
        <v>2.6783440000000001</v>
      </c>
      <c r="AF56" s="31">
        <v>2.6506560000000001</v>
      </c>
      <c r="AG56" s="31">
        <v>2.664256</v>
      </c>
      <c r="AH56" s="32">
        <v>8.5290000000000001E-3</v>
      </c>
    </row>
    <row r="57" spans="1:34" ht="15" customHeight="1" x14ac:dyDescent="0.25">
      <c r="A57" s="29" t="s">
        <v>361</v>
      </c>
      <c r="B57" s="49" t="s">
        <v>362</v>
      </c>
      <c r="C57" s="36">
        <v>33.390239999999999</v>
      </c>
      <c r="D57" s="36">
        <v>31.629283999999998</v>
      </c>
      <c r="E57" s="36">
        <v>32.403694000000002</v>
      </c>
      <c r="F57" s="36">
        <v>32.253028999999998</v>
      </c>
      <c r="G57" s="36">
        <v>31.904416999999999</v>
      </c>
      <c r="H57" s="36">
        <v>31.892703999999998</v>
      </c>
      <c r="I57" s="36">
        <v>31.570696000000002</v>
      </c>
      <c r="J57" s="36">
        <v>31.573806999999999</v>
      </c>
      <c r="K57" s="36">
        <v>30.673853000000001</v>
      </c>
      <c r="L57" s="36">
        <v>30.230723999999999</v>
      </c>
      <c r="M57" s="36">
        <v>29.872313999999999</v>
      </c>
      <c r="N57" s="36">
        <v>30.185509</v>
      </c>
      <c r="O57" s="36">
        <v>30.218931000000001</v>
      </c>
      <c r="P57" s="36">
        <v>30.123532999999998</v>
      </c>
      <c r="Q57" s="36">
        <v>30.407668999999999</v>
      </c>
      <c r="R57" s="36">
        <v>30.583693</v>
      </c>
      <c r="S57" s="36">
        <v>30.738030999999999</v>
      </c>
      <c r="T57" s="36">
        <v>31.075828999999999</v>
      </c>
      <c r="U57" s="36">
        <v>31.899467000000001</v>
      </c>
      <c r="V57" s="36">
        <v>32.036166999999999</v>
      </c>
      <c r="W57" s="36">
        <v>32.32</v>
      </c>
      <c r="X57" s="36">
        <v>32.509365000000003</v>
      </c>
      <c r="Y57" s="36">
        <v>32.800732000000004</v>
      </c>
      <c r="Z57" s="36">
        <v>33.245483</v>
      </c>
      <c r="AA57" s="36">
        <v>34.564467999999998</v>
      </c>
      <c r="AB57" s="36">
        <v>35.096169000000003</v>
      </c>
      <c r="AC57" s="36">
        <v>35.460056000000002</v>
      </c>
      <c r="AD57" s="36">
        <v>35.714396999999998</v>
      </c>
      <c r="AE57" s="36">
        <v>35.992851000000002</v>
      </c>
      <c r="AF57" s="36">
        <v>36.272835000000001</v>
      </c>
      <c r="AG57" s="36">
        <v>36.517955999999998</v>
      </c>
      <c r="AH57" s="32">
        <v>2.9889999999999999E-3</v>
      </c>
    </row>
    <row r="58" spans="1:34" ht="15" customHeight="1" x14ac:dyDescent="0.25">
      <c r="A58" s="29" t="s">
        <v>363</v>
      </c>
      <c r="B58" s="49" t="s">
        <v>364</v>
      </c>
      <c r="C58" s="31">
        <v>1.6312279999999999</v>
      </c>
      <c r="D58" s="31">
        <v>1.551085</v>
      </c>
      <c r="E58" s="31">
        <v>1.5750710000000001</v>
      </c>
      <c r="F58" s="31">
        <v>1.5480849999999999</v>
      </c>
      <c r="G58" s="31">
        <v>1.5270319999999999</v>
      </c>
      <c r="H58" s="31">
        <v>1.5224470000000001</v>
      </c>
      <c r="I58" s="31">
        <v>1.5101340000000001</v>
      </c>
      <c r="J58" s="31">
        <v>1.5126470000000001</v>
      </c>
      <c r="K58" s="31">
        <v>1.478507</v>
      </c>
      <c r="L58" s="31">
        <v>1.4626809999999999</v>
      </c>
      <c r="M58" s="31">
        <v>1.4519770000000001</v>
      </c>
      <c r="N58" s="31">
        <v>1.4664630000000001</v>
      </c>
      <c r="O58" s="31">
        <v>1.4665889999999999</v>
      </c>
      <c r="P58" s="31">
        <v>1.4599979999999999</v>
      </c>
      <c r="Q58" s="31">
        <v>1.472458</v>
      </c>
      <c r="R58" s="31">
        <v>1.48071</v>
      </c>
      <c r="S58" s="31">
        <v>1.4872890000000001</v>
      </c>
      <c r="T58" s="31">
        <v>1.5007900000000001</v>
      </c>
      <c r="U58" s="31">
        <v>1.5318769999999999</v>
      </c>
      <c r="V58" s="31">
        <v>1.5385660000000001</v>
      </c>
      <c r="W58" s="31">
        <v>1.5497559999999999</v>
      </c>
      <c r="X58" s="31">
        <v>1.5577270000000001</v>
      </c>
      <c r="Y58" s="31">
        <v>1.5683039999999999</v>
      </c>
      <c r="Z58" s="31">
        <v>1.584886</v>
      </c>
      <c r="AA58" s="31">
        <v>1.6275470000000001</v>
      </c>
      <c r="AB58" s="31">
        <v>1.646836</v>
      </c>
      <c r="AC58" s="31">
        <v>1.6617919999999999</v>
      </c>
      <c r="AD58" s="31">
        <v>1.6732020000000001</v>
      </c>
      <c r="AE58" s="31">
        <v>1.6855910000000001</v>
      </c>
      <c r="AF58" s="31">
        <v>1.6986429999999999</v>
      </c>
      <c r="AG58" s="31">
        <v>1.7101930000000001</v>
      </c>
      <c r="AH58" s="32">
        <v>1.5770000000000001E-3</v>
      </c>
    </row>
    <row r="59" spans="1:34" ht="15" customHeight="1" x14ac:dyDescent="0.25">
      <c r="A59" s="29" t="s">
        <v>365</v>
      </c>
      <c r="B59" s="49" t="s">
        <v>366</v>
      </c>
      <c r="C59" s="31">
        <v>2.0793460000000001</v>
      </c>
      <c r="D59" s="31">
        <v>2.0949010000000001</v>
      </c>
      <c r="E59" s="31">
        <v>2.0943130000000001</v>
      </c>
      <c r="F59" s="31">
        <v>2.054265</v>
      </c>
      <c r="G59" s="31">
        <v>2.0423939999999998</v>
      </c>
      <c r="H59" s="31">
        <v>2.007307</v>
      </c>
      <c r="I59" s="31">
        <v>1.9822230000000001</v>
      </c>
      <c r="J59" s="31">
        <v>1.968161</v>
      </c>
      <c r="K59" s="31">
        <v>1.9284319999999999</v>
      </c>
      <c r="L59" s="31">
        <v>1.918696</v>
      </c>
      <c r="M59" s="31">
        <v>1.9150290000000001</v>
      </c>
      <c r="N59" s="31">
        <v>1.9228240000000001</v>
      </c>
      <c r="O59" s="31">
        <v>1.9071070000000001</v>
      </c>
      <c r="P59" s="31">
        <v>1.894776</v>
      </c>
      <c r="Q59" s="31">
        <v>1.8966829999999999</v>
      </c>
      <c r="R59" s="31">
        <v>1.894134</v>
      </c>
      <c r="S59" s="31">
        <v>1.8918010000000001</v>
      </c>
      <c r="T59" s="31">
        <v>1.8977059999999999</v>
      </c>
      <c r="U59" s="31">
        <v>1.9186510000000001</v>
      </c>
      <c r="V59" s="31">
        <v>1.922242</v>
      </c>
      <c r="W59" s="31">
        <v>1.9263669999999999</v>
      </c>
      <c r="X59" s="31">
        <v>1.931122</v>
      </c>
      <c r="Y59" s="31">
        <v>1.935594</v>
      </c>
      <c r="Z59" s="31">
        <v>1.9436500000000001</v>
      </c>
      <c r="AA59" s="31">
        <v>1.947989</v>
      </c>
      <c r="AB59" s="31">
        <v>1.959063</v>
      </c>
      <c r="AC59" s="31">
        <v>1.9653229999999999</v>
      </c>
      <c r="AD59" s="31">
        <v>1.9698370000000001</v>
      </c>
      <c r="AE59" s="31">
        <v>1.9734670000000001</v>
      </c>
      <c r="AF59" s="31">
        <v>1.98272</v>
      </c>
      <c r="AG59" s="31">
        <v>1.991446</v>
      </c>
      <c r="AH59" s="32">
        <v>-1.439E-3</v>
      </c>
    </row>
    <row r="60" spans="1:34" ht="15" customHeight="1" x14ac:dyDescent="0.25">
      <c r="A60" s="29" t="s">
        <v>367</v>
      </c>
      <c r="B60" s="49" t="s">
        <v>67</v>
      </c>
      <c r="C60" s="36">
        <v>10.414752</v>
      </c>
      <c r="D60" s="36">
        <v>10.602365000000001</v>
      </c>
      <c r="E60" s="36">
        <v>10.455869</v>
      </c>
      <c r="F60" s="36">
        <v>10.257922000000001</v>
      </c>
      <c r="G60" s="36">
        <v>10.108067999999999</v>
      </c>
      <c r="H60" s="36">
        <v>10.015625999999999</v>
      </c>
      <c r="I60" s="36">
        <v>9.9545320000000004</v>
      </c>
      <c r="J60" s="36">
        <v>9.9231929999999995</v>
      </c>
      <c r="K60" s="36">
        <v>9.8882549999999991</v>
      </c>
      <c r="L60" s="36">
        <v>9.8614610000000003</v>
      </c>
      <c r="M60" s="36">
        <v>9.8408809999999995</v>
      </c>
      <c r="N60" s="36">
        <v>9.8671849999999992</v>
      </c>
      <c r="O60" s="36">
        <v>9.8490280000000006</v>
      </c>
      <c r="P60" s="36">
        <v>9.8350930000000005</v>
      </c>
      <c r="Q60" s="36">
        <v>9.7988680000000006</v>
      </c>
      <c r="R60" s="36">
        <v>9.7475970000000007</v>
      </c>
      <c r="S60" s="36">
        <v>9.6970019999999995</v>
      </c>
      <c r="T60" s="36">
        <v>9.6518739999999994</v>
      </c>
      <c r="U60" s="36">
        <v>9.6181190000000001</v>
      </c>
      <c r="V60" s="36">
        <v>9.5818849999999998</v>
      </c>
      <c r="W60" s="36">
        <v>9.5463489999999993</v>
      </c>
      <c r="X60" s="36">
        <v>9.5157159999999994</v>
      </c>
      <c r="Y60" s="36">
        <v>9.4790580000000002</v>
      </c>
      <c r="Z60" s="36">
        <v>9.4369940000000003</v>
      </c>
      <c r="AA60" s="36">
        <v>9.4001929999999998</v>
      </c>
      <c r="AB60" s="36">
        <v>9.3700290000000006</v>
      </c>
      <c r="AC60" s="36">
        <v>9.3263639999999999</v>
      </c>
      <c r="AD60" s="36">
        <v>9.2805619999999998</v>
      </c>
      <c r="AE60" s="36">
        <v>9.2207550000000005</v>
      </c>
      <c r="AF60" s="36">
        <v>9.1432640000000003</v>
      </c>
      <c r="AG60" s="36">
        <v>9.0791649999999997</v>
      </c>
      <c r="AH60" s="32">
        <v>-4.5640000000000003E-3</v>
      </c>
    </row>
    <row r="61" spans="1:34" ht="15" customHeight="1" x14ac:dyDescent="0.25"/>
    <row r="62" spans="1:34" ht="15" customHeight="1" x14ac:dyDescent="0.25"/>
    <row r="63" spans="1:34" ht="15" customHeight="1" x14ac:dyDescent="0.25">
      <c r="B63" s="48" t="s">
        <v>68</v>
      </c>
    </row>
    <row r="64" spans="1:34" ht="15" customHeight="1" x14ac:dyDescent="0.25">
      <c r="A64" s="29" t="s">
        <v>368</v>
      </c>
      <c r="B64" s="49" t="s">
        <v>65</v>
      </c>
      <c r="C64" s="35">
        <v>41.186000999999997</v>
      </c>
      <c r="D64" s="35">
        <v>47.067000999999998</v>
      </c>
      <c r="E64" s="35">
        <v>50.364151</v>
      </c>
      <c r="F64" s="35">
        <v>54.412823000000003</v>
      </c>
      <c r="G64" s="35">
        <v>56.986545999999997</v>
      </c>
      <c r="H64" s="35">
        <v>59.538330000000002</v>
      </c>
      <c r="I64" s="35">
        <v>59.797539</v>
      </c>
      <c r="J64" s="35">
        <v>61.904857999999997</v>
      </c>
      <c r="K64" s="35">
        <v>66.905272999999994</v>
      </c>
      <c r="L64" s="35">
        <v>71.574653999999995</v>
      </c>
      <c r="M64" s="35">
        <v>77.957924000000006</v>
      </c>
      <c r="N64" s="35">
        <v>81.892487000000003</v>
      </c>
      <c r="O64" s="35">
        <v>85.91198</v>
      </c>
      <c r="P64" s="35">
        <v>90.345389999999995</v>
      </c>
      <c r="Q64" s="35">
        <v>95.627167</v>
      </c>
      <c r="R64" s="35">
        <v>97.511596999999995</v>
      </c>
      <c r="S64" s="35">
        <v>101.511421</v>
      </c>
      <c r="T64" s="35">
        <v>108.210007</v>
      </c>
      <c r="U64" s="35">
        <v>112.413521</v>
      </c>
      <c r="V64" s="35">
        <v>115.73339799999999</v>
      </c>
      <c r="W64" s="35">
        <v>120.129982</v>
      </c>
      <c r="X64" s="35">
        <v>124.210182</v>
      </c>
      <c r="Y64" s="35">
        <v>128.42146299999999</v>
      </c>
      <c r="Z64" s="35">
        <v>131.61726400000001</v>
      </c>
      <c r="AA64" s="35">
        <v>137.86990399999999</v>
      </c>
      <c r="AB64" s="35">
        <v>143.18104600000001</v>
      </c>
      <c r="AC64" s="35">
        <v>149.32028199999999</v>
      </c>
      <c r="AD64" s="35">
        <v>154.58282500000001</v>
      </c>
      <c r="AE64" s="35">
        <v>159.966644</v>
      </c>
      <c r="AF64" s="35">
        <v>166.39326500000001</v>
      </c>
      <c r="AG64" s="35">
        <v>172.808685</v>
      </c>
      <c r="AH64" s="32">
        <v>4.8964000000000001E-2</v>
      </c>
    </row>
    <row r="65" spans="1:34" ht="15" customHeight="1" x14ac:dyDescent="0.25">
      <c r="A65" s="29" t="s">
        <v>369</v>
      </c>
      <c r="B65" s="49" t="s">
        <v>66</v>
      </c>
      <c r="C65" s="35">
        <v>38.757998999999998</v>
      </c>
      <c r="D65" s="35">
        <v>44.720001000000003</v>
      </c>
      <c r="E65" s="35">
        <v>48.350223999999997</v>
      </c>
      <c r="F65" s="35">
        <v>51.983401999999998</v>
      </c>
      <c r="G65" s="35">
        <v>54.026440000000001</v>
      </c>
      <c r="H65" s="35">
        <v>56.4758</v>
      </c>
      <c r="I65" s="35">
        <v>56.593013999999997</v>
      </c>
      <c r="J65" s="35">
        <v>58.950890000000001</v>
      </c>
      <c r="K65" s="35">
        <v>62.007697999999998</v>
      </c>
      <c r="L65" s="35">
        <v>66.293212999999994</v>
      </c>
      <c r="M65" s="35">
        <v>69.546875</v>
      </c>
      <c r="N65" s="35">
        <v>73.747078000000002</v>
      </c>
      <c r="O65" s="35">
        <v>76.776984999999996</v>
      </c>
      <c r="P65" s="35">
        <v>81.035895999999994</v>
      </c>
      <c r="Q65" s="35">
        <v>84.811684</v>
      </c>
      <c r="R65" s="35">
        <v>87.793739000000002</v>
      </c>
      <c r="S65" s="35">
        <v>91.565871999999999</v>
      </c>
      <c r="T65" s="35">
        <v>95.245728</v>
      </c>
      <c r="U65" s="35">
        <v>100.080513</v>
      </c>
      <c r="V65" s="35">
        <v>101.39733099999999</v>
      </c>
      <c r="W65" s="35">
        <v>107.577614</v>
      </c>
      <c r="X65" s="35">
        <v>111.88146999999999</v>
      </c>
      <c r="Y65" s="35">
        <v>115.787064</v>
      </c>
      <c r="Z65" s="35">
        <v>119.855186</v>
      </c>
      <c r="AA65" s="35">
        <v>125.591736</v>
      </c>
      <c r="AB65" s="35">
        <v>131.02922100000001</v>
      </c>
      <c r="AC65" s="35">
        <v>137.32209800000001</v>
      </c>
      <c r="AD65" s="35">
        <v>142.68751499999999</v>
      </c>
      <c r="AE65" s="35">
        <v>146.128784</v>
      </c>
      <c r="AF65" s="35">
        <v>152.070663</v>
      </c>
      <c r="AG65" s="35">
        <v>158.210938</v>
      </c>
      <c r="AH65" s="32">
        <v>4.8002999999999997E-2</v>
      </c>
    </row>
    <row r="66" spans="1:34" ht="30" x14ac:dyDescent="0.25">
      <c r="A66" s="29" t="s">
        <v>370</v>
      </c>
      <c r="B66" s="49" t="s">
        <v>360</v>
      </c>
      <c r="C66" s="31">
        <v>2.0650300000000001</v>
      </c>
      <c r="D66" s="31">
        <v>3.1594099999999998</v>
      </c>
      <c r="E66" s="31">
        <v>3.1079349999999999</v>
      </c>
      <c r="F66" s="31">
        <v>2.7042259999999998</v>
      </c>
      <c r="G66" s="31">
        <v>2.411572</v>
      </c>
      <c r="H66" s="31">
        <v>2.4197489999999999</v>
      </c>
      <c r="I66" s="31">
        <v>2.5245039999999999</v>
      </c>
      <c r="J66" s="31">
        <v>2.7286160000000002</v>
      </c>
      <c r="K66" s="31">
        <v>2.896255</v>
      </c>
      <c r="L66" s="31">
        <v>3.1169340000000001</v>
      </c>
      <c r="M66" s="31">
        <v>3.3302610000000001</v>
      </c>
      <c r="N66" s="31">
        <v>3.4730449999999999</v>
      </c>
      <c r="O66" s="31">
        <v>3.612879</v>
      </c>
      <c r="P66" s="31">
        <v>3.777514</v>
      </c>
      <c r="Q66" s="31">
        <v>3.876951</v>
      </c>
      <c r="R66" s="31">
        <v>3.9477910000000001</v>
      </c>
      <c r="S66" s="31">
        <v>4.0346909999999996</v>
      </c>
      <c r="T66" s="31">
        <v>4.1165960000000004</v>
      </c>
      <c r="U66" s="31">
        <v>4.1949579999999997</v>
      </c>
      <c r="V66" s="31">
        <v>4.2606950000000001</v>
      </c>
      <c r="W66" s="31">
        <v>4.3290240000000004</v>
      </c>
      <c r="X66" s="31">
        <v>4.4273160000000003</v>
      </c>
      <c r="Y66" s="31">
        <v>4.525874</v>
      </c>
      <c r="Z66" s="31">
        <v>4.6183839999999998</v>
      </c>
      <c r="AA66" s="31">
        <v>4.7687280000000003</v>
      </c>
      <c r="AB66" s="31">
        <v>4.8493399999999998</v>
      </c>
      <c r="AC66" s="31">
        <v>4.9618229999999999</v>
      </c>
      <c r="AD66" s="31">
        <v>5.141305</v>
      </c>
      <c r="AE66" s="31">
        <v>5.2113649999999998</v>
      </c>
      <c r="AF66" s="31">
        <v>5.3000809999999996</v>
      </c>
      <c r="AG66" s="31">
        <v>5.477589</v>
      </c>
      <c r="AH66" s="32">
        <v>3.3051999999999998E-2</v>
      </c>
    </row>
    <row r="67" spans="1:34" ht="15" customHeight="1" x14ac:dyDescent="0.25">
      <c r="A67" s="29" t="s">
        <v>371</v>
      </c>
      <c r="B67" s="49" t="s">
        <v>362</v>
      </c>
      <c r="C67" s="36">
        <v>33.390239999999999</v>
      </c>
      <c r="D67" s="36">
        <v>31.962978</v>
      </c>
      <c r="E67" s="36">
        <v>33.123832999999998</v>
      </c>
      <c r="F67" s="36">
        <v>33.405731000000003</v>
      </c>
      <c r="G67" s="36">
        <v>33.607360999999997</v>
      </c>
      <c r="H67" s="36">
        <v>34.322310999999999</v>
      </c>
      <c r="I67" s="36">
        <v>34.841816000000001</v>
      </c>
      <c r="J67" s="36">
        <v>35.843941000000001</v>
      </c>
      <c r="K67" s="36">
        <v>35.862704999999998</v>
      </c>
      <c r="L67" s="36">
        <v>36.434432999999999</v>
      </c>
      <c r="M67" s="36">
        <v>37.106681999999999</v>
      </c>
      <c r="N67" s="36">
        <v>38.625430999999999</v>
      </c>
      <c r="O67" s="36">
        <v>39.784233</v>
      </c>
      <c r="P67" s="36">
        <v>40.762852000000002</v>
      </c>
      <c r="Q67" s="36">
        <v>42.231456999999999</v>
      </c>
      <c r="R67" s="36">
        <v>43.545273000000002</v>
      </c>
      <c r="S67" s="36">
        <v>44.829127999999997</v>
      </c>
      <c r="T67" s="36">
        <v>46.386223000000001</v>
      </c>
      <c r="U67" s="36">
        <v>48.717609000000003</v>
      </c>
      <c r="V67" s="36">
        <v>50.017887000000002</v>
      </c>
      <c r="W67" s="36">
        <v>51.611679000000002</v>
      </c>
      <c r="X67" s="36">
        <v>53.103355000000001</v>
      </c>
      <c r="Y67" s="36">
        <v>54.826321</v>
      </c>
      <c r="Z67" s="36">
        <v>56.899974999999998</v>
      </c>
      <c r="AA67" s="36">
        <v>60.626621</v>
      </c>
      <c r="AB67" s="36">
        <v>63.101990000000001</v>
      </c>
      <c r="AC67" s="36">
        <v>65.437659999999994</v>
      </c>
      <c r="AD67" s="36">
        <v>67.667664000000002</v>
      </c>
      <c r="AE67" s="36">
        <v>70.032805999999994</v>
      </c>
      <c r="AF67" s="36">
        <v>72.528830999999997</v>
      </c>
      <c r="AG67" s="36">
        <v>75.079246999999995</v>
      </c>
      <c r="AH67" s="32">
        <v>2.7376999999999999E-2</v>
      </c>
    </row>
    <row r="68" spans="1:34" ht="15" customHeight="1" x14ac:dyDescent="0.25">
      <c r="A68" s="29" t="s">
        <v>372</v>
      </c>
      <c r="B68" s="49" t="s">
        <v>364</v>
      </c>
      <c r="C68" s="31">
        <v>1.6312279999999999</v>
      </c>
      <c r="D68" s="31">
        <v>1.5674490000000001</v>
      </c>
      <c r="E68" s="31">
        <v>1.6100749999999999</v>
      </c>
      <c r="F68" s="31">
        <v>1.603413</v>
      </c>
      <c r="G68" s="31">
        <v>1.6085389999999999</v>
      </c>
      <c r="H68" s="31">
        <v>1.6384270000000001</v>
      </c>
      <c r="I68" s="31">
        <v>1.6666030000000001</v>
      </c>
      <c r="J68" s="31">
        <v>1.717222</v>
      </c>
      <c r="K68" s="31">
        <v>1.7286140000000001</v>
      </c>
      <c r="L68" s="31">
        <v>1.7628410000000001</v>
      </c>
      <c r="M68" s="31">
        <v>1.803612</v>
      </c>
      <c r="N68" s="31">
        <v>1.8764879999999999</v>
      </c>
      <c r="O68" s="31">
        <v>1.9308129999999999</v>
      </c>
      <c r="P68" s="31">
        <v>1.975654</v>
      </c>
      <c r="Q68" s="31">
        <v>2.0450119999999998</v>
      </c>
      <c r="R68" s="31">
        <v>2.1082450000000001</v>
      </c>
      <c r="S68" s="31">
        <v>2.1690999999999998</v>
      </c>
      <c r="T68" s="31">
        <v>2.2401970000000002</v>
      </c>
      <c r="U68" s="31">
        <v>2.339518</v>
      </c>
      <c r="V68" s="31">
        <v>2.4021539999999999</v>
      </c>
      <c r="W68" s="31">
        <v>2.474799</v>
      </c>
      <c r="X68" s="31">
        <v>2.5445139999999999</v>
      </c>
      <c r="Y68" s="31">
        <v>2.6214149999999998</v>
      </c>
      <c r="Z68" s="31">
        <v>2.7125490000000001</v>
      </c>
      <c r="AA68" s="31">
        <v>2.854743</v>
      </c>
      <c r="AB68" s="31">
        <v>2.9609679999999998</v>
      </c>
      <c r="AC68" s="31">
        <v>3.0666549999999999</v>
      </c>
      <c r="AD68" s="31">
        <v>3.1701969999999999</v>
      </c>
      <c r="AE68" s="31">
        <v>3.2797260000000001</v>
      </c>
      <c r="AF68" s="31">
        <v>3.3964970000000001</v>
      </c>
      <c r="AG68" s="31">
        <v>3.5160779999999998</v>
      </c>
      <c r="AH68" s="32">
        <v>2.5930999999999999E-2</v>
      </c>
    </row>
    <row r="69" spans="1:34" ht="15" customHeight="1" x14ac:dyDescent="0.25">
      <c r="A69" s="29" t="s">
        <v>373</v>
      </c>
      <c r="B69" s="49" t="s">
        <v>366</v>
      </c>
      <c r="C69" s="31">
        <v>2.0793460000000001</v>
      </c>
      <c r="D69" s="31">
        <v>2.117003</v>
      </c>
      <c r="E69" s="31">
        <v>2.140857</v>
      </c>
      <c r="F69" s="31">
        <v>2.1276830000000002</v>
      </c>
      <c r="G69" s="31">
        <v>2.1514099999999998</v>
      </c>
      <c r="H69" s="31">
        <v>2.1602250000000001</v>
      </c>
      <c r="I69" s="31">
        <v>2.1876060000000002</v>
      </c>
      <c r="J69" s="31">
        <v>2.23434</v>
      </c>
      <c r="K69" s="31">
        <v>2.2546499999999998</v>
      </c>
      <c r="L69" s="31">
        <v>2.3124359999999999</v>
      </c>
      <c r="M69" s="31">
        <v>2.378803</v>
      </c>
      <c r="N69" s="31">
        <v>2.460448</v>
      </c>
      <c r="O69" s="31">
        <v>2.5107710000000001</v>
      </c>
      <c r="P69" s="31">
        <v>2.56399</v>
      </c>
      <c r="Q69" s="31">
        <v>2.6341929999999998</v>
      </c>
      <c r="R69" s="31">
        <v>2.6968809999999999</v>
      </c>
      <c r="S69" s="31">
        <v>2.7590499999999998</v>
      </c>
      <c r="T69" s="31">
        <v>2.832665</v>
      </c>
      <c r="U69" s="31">
        <v>2.9302090000000001</v>
      </c>
      <c r="V69" s="31">
        <v>3.001185</v>
      </c>
      <c r="W69" s="31">
        <v>3.076209</v>
      </c>
      <c r="X69" s="31">
        <v>3.1544460000000001</v>
      </c>
      <c r="Y69" s="31">
        <v>3.2353390000000002</v>
      </c>
      <c r="Z69" s="31">
        <v>3.3265769999999999</v>
      </c>
      <c r="AA69" s="31">
        <v>3.4168029999999998</v>
      </c>
      <c r="AB69" s="31">
        <v>3.5223439999999999</v>
      </c>
      <c r="AC69" s="31">
        <v>3.6267879999999999</v>
      </c>
      <c r="AD69" s="31">
        <v>3.732227</v>
      </c>
      <c r="AE69" s="31">
        <v>3.8398569999999999</v>
      </c>
      <c r="AF69" s="31">
        <v>3.9645199999999998</v>
      </c>
      <c r="AG69" s="31">
        <v>4.0943209999999999</v>
      </c>
      <c r="AH69" s="32">
        <v>2.2842000000000001E-2</v>
      </c>
    </row>
    <row r="70" spans="1:34" ht="15" customHeight="1" x14ac:dyDescent="0.25">
      <c r="A70" s="29" t="s">
        <v>374</v>
      </c>
      <c r="B70" s="49" t="s">
        <v>67</v>
      </c>
      <c r="C70" s="36">
        <v>10.414752</v>
      </c>
      <c r="D70" s="36">
        <v>10.714221999999999</v>
      </c>
      <c r="E70" s="36">
        <v>10.68824</v>
      </c>
      <c r="F70" s="36">
        <v>10.624535</v>
      </c>
      <c r="G70" s="36">
        <v>10.647601999999999</v>
      </c>
      <c r="H70" s="36">
        <v>10.778623</v>
      </c>
      <c r="I70" s="36">
        <v>10.985946</v>
      </c>
      <c r="J70" s="36">
        <v>11.265234</v>
      </c>
      <c r="K70" s="36">
        <v>11.560972</v>
      </c>
      <c r="L70" s="36">
        <v>11.885151</v>
      </c>
      <c r="M70" s="36">
        <v>12.22411</v>
      </c>
      <c r="N70" s="36">
        <v>12.626067000000001</v>
      </c>
      <c r="O70" s="36">
        <v>12.966575000000001</v>
      </c>
      <c r="P70" s="36">
        <v>13.308745</v>
      </c>
      <c r="Q70" s="36">
        <v>13.609082000000001</v>
      </c>
      <c r="R70" s="36">
        <v>13.878695</v>
      </c>
      <c r="S70" s="36">
        <v>14.142355</v>
      </c>
      <c r="T70" s="36">
        <v>14.407144000000001</v>
      </c>
      <c r="U70" s="36">
        <v>14.689014999999999</v>
      </c>
      <c r="V70" s="36">
        <v>14.960144</v>
      </c>
      <c r="W70" s="36">
        <v>15.244526</v>
      </c>
      <c r="X70" s="36">
        <v>15.543718999999999</v>
      </c>
      <c r="Y70" s="36">
        <v>15.844213999999999</v>
      </c>
      <c r="Z70" s="36">
        <v>16.151508</v>
      </c>
      <c r="AA70" s="36">
        <v>16.488087</v>
      </c>
      <c r="AB70" s="36">
        <v>16.847066999999999</v>
      </c>
      <c r="AC70" s="36">
        <v>17.210785000000001</v>
      </c>
      <c r="AD70" s="36">
        <v>17.583776</v>
      </c>
      <c r="AE70" s="36">
        <v>17.941210000000002</v>
      </c>
      <c r="AF70" s="36">
        <v>18.282284000000001</v>
      </c>
      <c r="AG70" s="36">
        <v>18.666349</v>
      </c>
      <c r="AH70" s="32">
        <v>1.9640000000000001E-2</v>
      </c>
    </row>
    <row r="71" spans="1:34" ht="15" customHeight="1" thickBot="1" x14ac:dyDescent="0.3"/>
    <row r="72" spans="1:34" ht="15" customHeight="1" x14ac:dyDescent="0.25">
      <c r="B72" s="79" t="s">
        <v>572</v>
      </c>
      <c r="C72" s="80"/>
      <c r="D72" s="80"/>
      <c r="E72" s="80"/>
      <c r="F72" s="80"/>
      <c r="G72" s="80"/>
      <c r="H72" s="80"/>
      <c r="I72" s="80"/>
      <c r="J72" s="80"/>
      <c r="K72" s="80"/>
      <c r="L72" s="80"/>
      <c r="M72" s="80"/>
      <c r="N72" s="80"/>
      <c r="O72" s="80"/>
      <c r="P72" s="80"/>
      <c r="Q72" s="80"/>
      <c r="R72" s="80"/>
      <c r="S72" s="80"/>
      <c r="T72" s="80"/>
      <c r="U72" s="80"/>
      <c r="V72" s="80"/>
      <c r="W72" s="80"/>
      <c r="X72" s="80"/>
      <c r="Y72" s="80"/>
      <c r="Z72" s="80"/>
      <c r="AA72" s="80"/>
      <c r="AB72" s="80"/>
      <c r="AC72" s="80"/>
      <c r="AD72" s="80"/>
      <c r="AE72" s="80"/>
      <c r="AF72" s="80"/>
      <c r="AG72" s="80"/>
      <c r="AH72" s="54"/>
    </row>
    <row r="73" spans="1:34" x14ac:dyDescent="0.25">
      <c r="B73" s="30" t="s">
        <v>544</v>
      </c>
    </row>
    <row r="74" spans="1:34" ht="15" customHeight="1" x14ac:dyDescent="0.25">
      <c r="B74" s="30" t="s">
        <v>69</v>
      </c>
    </row>
    <row r="75" spans="1:34" ht="15" customHeight="1" x14ac:dyDescent="0.25">
      <c r="B75" s="30" t="s">
        <v>545</v>
      </c>
    </row>
    <row r="76" spans="1:34" ht="15" customHeight="1" x14ac:dyDescent="0.25">
      <c r="B76" s="30" t="s">
        <v>70</v>
      </c>
    </row>
    <row r="77" spans="1:34" ht="15" customHeight="1" x14ac:dyDescent="0.25">
      <c r="B77" s="30" t="s">
        <v>546</v>
      </c>
    </row>
    <row r="78" spans="1:34" ht="15" customHeight="1" x14ac:dyDescent="0.25">
      <c r="B78" s="30" t="s">
        <v>71</v>
      </c>
    </row>
    <row r="79" spans="1:34" x14ac:dyDescent="0.25">
      <c r="B79" s="30" t="s">
        <v>72</v>
      </c>
    </row>
    <row r="80" spans="1:34" ht="15" customHeight="1" x14ac:dyDescent="0.25">
      <c r="B80" s="30" t="s">
        <v>547</v>
      </c>
    </row>
    <row r="81" spans="2:2" x14ac:dyDescent="0.25">
      <c r="B81" s="30" t="s">
        <v>548</v>
      </c>
    </row>
    <row r="82" spans="2:2" ht="15" customHeight="1" x14ac:dyDescent="0.25">
      <c r="B82" s="30" t="s">
        <v>549</v>
      </c>
    </row>
    <row r="83" spans="2:2" ht="15" customHeight="1" x14ac:dyDescent="0.25">
      <c r="B83" s="30" t="s">
        <v>550</v>
      </c>
    </row>
    <row r="84" spans="2:2" ht="15" customHeight="1" x14ac:dyDescent="0.25">
      <c r="B84" s="30" t="s">
        <v>551</v>
      </c>
    </row>
    <row r="85" spans="2:2" ht="15" customHeight="1" x14ac:dyDescent="0.25">
      <c r="B85" s="30" t="s">
        <v>552</v>
      </c>
    </row>
    <row r="86" spans="2:2" ht="15" customHeight="1" x14ac:dyDescent="0.25">
      <c r="B86" s="30" t="s">
        <v>193</v>
      </c>
    </row>
    <row r="87" spans="2:2" ht="15" customHeight="1" x14ac:dyDescent="0.25">
      <c r="B87" s="30" t="s">
        <v>73</v>
      </c>
    </row>
    <row r="88" spans="2:2" ht="15" customHeight="1" x14ac:dyDescent="0.25">
      <c r="B88" s="30" t="s">
        <v>553</v>
      </c>
    </row>
    <row r="89" spans="2:2" ht="15" customHeight="1" x14ac:dyDescent="0.25">
      <c r="B89" s="30" t="s">
        <v>554</v>
      </c>
    </row>
    <row r="90" spans="2:2" ht="15" customHeight="1" x14ac:dyDescent="0.25">
      <c r="B90" s="30" t="s">
        <v>74</v>
      </c>
    </row>
    <row r="91" spans="2:2" ht="15" customHeight="1" x14ac:dyDescent="0.25">
      <c r="B91" s="30" t="s">
        <v>555</v>
      </c>
    </row>
    <row r="92" spans="2:2" x14ac:dyDescent="0.25">
      <c r="B92" s="30" t="s">
        <v>556</v>
      </c>
    </row>
    <row r="93" spans="2:2" ht="15" customHeight="1" x14ac:dyDescent="0.25">
      <c r="B93" s="30" t="s">
        <v>75</v>
      </c>
    </row>
    <row r="94" spans="2:2" ht="15" customHeight="1" x14ac:dyDescent="0.25">
      <c r="B94" s="30" t="s">
        <v>557</v>
      </c>
    </row>
    <row r="95" spans="2:2" ht="15" customHeight="1" x14ac:dyDescent="0.25">
      <c r="B95" s="30" t="s">
        <v>558</v>
      </c>
    </row>
    <row r="96" spans="2:2" ht="15" customHeight="1" x14ac:dyDescent="0.25">
      <c r="B96" s="30" t="s">
        <v>559</v>
      </c>
    </row>
    <row r="97" spans="2:34" ht="15" customHeight="1" x14ac:dyDescent="0.25">
      <c r="B97" s="30" t="s">
        <v>560</v>
      </c>
    </row>
    <row r="98" spans="2:34" ht="15" customHeight="1" x14ac:dyDescent="0.25">
      <c r="B98" s="30" t="s">
        <v>561</v>
      </c>
    </row>
    <row r="99" spans="2:34" ht="15" customHeight="1" x14ac:dyDescent="0.25">
      <c r="B99" s="30" t="s">
        <v>562</v>
      </c>
    </row>
    <row r="100" spans="2:34" ht="15" customHeight="1" x14ac:dyDescent="0.25">
      <c r="B100" s="30" t="s">
        <v>563</v>
      </c>
    </row>
    <row r="103" spans="2:34" ht="15" customHeight="1" x14ac:dyDescent="0.25"/>
    <row r="104" spans="2:34" ht="15" customHeight="1" x14ac:dyDescent="0.25"/>
    <row r="105" spans="2:34" ht="15" customHeight="1" x14ac:dyDescent="0.25"/>
    <row r="106" spans="2:34" ht="15" customHeight="1" x14ac:dyDescent="0.25"/>
    <row r="107" spans="2:34" ht="15" customHeight="1" x14ac:dyDescent="0.25"/>
    <row r="108" spans="2:34" ht="15" customHeight="1" x14ac:dyDescent="0.25"/>
    <row r="109" spans="2:34" ht="15" customHeight="1" x14ac:dyDescent="0.25"/>
    <row r="110" spans="2:34" ht="15" customHeight="1" x14ac:dyDescent="0.25"/>
    <row r="111" spans="2:34" ht="15" customHeight="1" x14ac:dyDescent="0.25"/>
    <row r="112" spans="2:34" ht="15" customHeight="1" x14ac:dyDescent="0.25">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c r="AF112" s="81"/>
      <c r="AG112" s="81"/>
      <c r="AH112" s="81"/>
    </row>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4" ht="15" customHeight="1" x14ac:dyDescent="0.25"/>
    <row r="225"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300" ht="15" customHeight="1" x14ac:dyDescent="0.25"/>
    <row r="301" ht="15" customHeight="1" x14ac:dyDescent="0.25"/>
    <row r="302" ht="15" customHeight="1" x14ac:dyDescent="0.25"/>
    <row r="303" ht="15" customHeight="1" x14ac:dyDescent="0.25"/>
    <row r="304" ht="15" customHeight="1" x14ac:dyDescent="0.25"/>
    <row r="305" spans="2:34" ht="15" customHeight="1" x14ac:dyDescent="0.25"/>
    <row r="306" spans="2:34" ht="15" customHeight="1" x14ac:dyDescent="0.25"/>
    <row r="307" spans="2:34" ht="15" customHeight="1" x14ac:dyDescent="0.25"/>
    <row r="308" spans="2:34" ht="15" customHeight="1" x14ac:dyDescent="0.25">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c r="AA308" s="81"/>
      <c r="AB308" s="81"/>
      <c r="AC308" s="81"/>
      <c r="AD308" s="81"/>
      <c r="AE308" s="81"/>
      <c r="AF308" s="81"/>
      <c r="AG308" s="81"/>
      <c r="AH308" s="81"/>
    </row>
    <row r="309" spans="2:34" ht="15" customHeight="1" x14ac:dyDescent="0.25"/>
    <row r="310" spans="2:34" ht="15" customHeight="1" x14ac:dyDescent="0.25"/>
    <row r="311" spans="2:34" ht="15" customHeight="1" x14ac:dyDescent="0.25"/>
    <row r="312" spans="2:34" ht="15" customHeight="1" x14ac:dyDescent="0.25"/>
    <row r="313" spans="2:34" ht="15" customHeight="1" x14ac:dyDescent="0.25"/>
    <row r="314" spans="2:34" ht="15" customHeight="1" x14ac:dyDescent="0.25"/>
    <row r="315" spans="2:34" ht="15" customHeight="1" x14ac:dyDescent="0.25"/>
    <row r="316" spans="2:34" ht="15" customHeight="1" x14ac:dyDescent="0.25"/>
    <row r="317" spans="2:34" ht="15" customHeight="1" x14ac:dyDescent="0.25"/>
    <row r="318" spans="2:34" ht="15" customHeight="1" x14ac:dyDescent="0.25"/>
    <row r="319" spans="2:34" ht="15" customHeight="1" x14ac:dyDescent="0.25"/>
    <row r="320" spans="2:34"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spans="2:34" ht="15" customHeight="1" x14ac:dyDescent="0.25"/>
    <row r="498" spans="2:34" ht="15" customHeight="1" x14ac:dyDescent="0.25"/>
    <row r="500" spans="2:34" ht="15" customHeight="1" x14ac:dyDescent="0.25"/>
    <row r="501" spans="2:34" ht="15" customHeight="1" x14ac:dyDescent="0.25"/>
    <row r="502" spans="2:34" ht="15" customHeight="1" x14ac:dyDescent="0.25"/>
    <row r="503" spans="2:34" ht="15" customHeight="1" x14ac:dyDescent="0.25"/>
    <row r="504" spans="2:34" ht="15" customHeight="1" x14ac:dyDescent="0.25"/>
    <row r="505" spans="2:34" ht="15" customHeight="1" x14ac:dyDescent="0.25"/>
    <row r="506" spans="2:34" ht="15" customHeight="1" x14ac:dyDescent="0.25"/>
    <row r="507" spans="2:34" ht="15" customHeight="1" x14ac:dyDescent="0.25"/>
    <row r="508" spans="2:34" ht="15" customHeight="1" x14ac:dyDescent="0.25"/>
    <row r="510" spans="2:34" ht="15" customHeight="1" x14ac:dyDescent="0.25"/>
    <row r="511" spans="2:34" ht="15" customHeight="1" x14ac:dyDescent="0.25">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c r="AA511" s="81"/>
      <c r="AB511" s="81"/>
      <c r="AC511" s="81"/>
      <c r="AD511" s="81"/>
      <c r="AE511" s="81"/>
      <c r="AF511" s="81"/>
      <c r="AG511" s="81"/>
      <c r="AH511" s="81"/>
    </row>
    <row r="512" spans="2:34"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7"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6" ht="15" customHeight="1" x14ac:dyDescent="0.25"/>
    <row r="627" ht="15" customHeight="1" x14ac:dyDescent="0.25"/>
    <row r="628" ht="15" customHeight="1" x14ac:dyDescent="0.25"/>
    <row r="629" ht="15" customHeight="1" x14ac:dyDescent="0.25"/>
    <row r="630"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9"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60"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700" ht="15" customHeight="1" x14ac:dyDescent="0.25"/>
    <row r="701" ht="15" customHeight="1" x14ac:dyDescent="0.25"/>
    <row r="702" ht="15" customHeight="1" x14ac:dyDescent="0.25"/>
    <row r="703" ht="15" customHeight="1" x14ac:dyDescent="0.25"/>
    <row r="704" ht="15" customHeight="1" x14ac:dyDescent="0.25"/>
    <row r="705" spans="2:34" ht="15" customHeight="1" x14ac:dyDescent="0.25"/>
    <row r="706" spans="2:34" ht="15" customHeight="1" x14ac:dyDescent="0.25"/>
    <row r="707" spans="2:34" ht="15" customHeight="1" x14ac:dyDescent="0.25"/>
    <row r="708" spans="2:34" ht="15" customHeight="1" x14ac:dyDescent="0.25"/>
    <row r="709" spans="2:34" ht="15" customHeight="1" x14ac:dyDescent="0.25"/>
    <row r="710" spans="2:34" ht="15" customHeight="1" x14ac:dyDescent="0.25"/>
    <row r="711" spans="2:34" ht="15" customHeight="1" x14ac:dyDescent="0.25"/>
    <row r="712" spans="2:34" ht="15" customHeight="1" x14ac:dyDescent="0.25">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c r="AA712" s="81"/>
      <c r="AB712" s="81"/>
      <c r="AC712" s="81"/>
      <c r="AD712" s="81"/>
      <c r="AE712" s="81"/>
      <c r="AF712" s="81"/>
      <c r="AG712" s="81"/>
      <c r="AH712" s="81"/>
    </row>
    <row r="713" spans="2:34" ht="15" customHeight="1" x14ac:dyDescent="0.25"/>
    <row r="714" spans="2:34" ht="15" customHeight="1" x14ac:dyDescent="0.25"/>
    <row r="715" spans="2:34" ht="15" customHeight="1" x14ac:dyDescent="0.25"/>
    <row r="716" spans="2:34" ht="15" customHeight="1" x14ac:dyDescent="0.25"/>
    <row r="717" spans="2:34" ht="15" customHeight="1" x14ac:dyDescent="0.25"/>
    <row r="718" spans="2:34" ht="15" customHeight="1" x14ac:dyDescent="0.25"/>
    <row r="719" spans="2:34" ht="15" customHeight="1" x14ac:dyDescent="0.25"/>
    <row r="720" spans="2:34"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2" ht="15" customHeight="1" x14ac:dyDescent="0.25"/>
    <row r="783" ht="15" customHeight="1" x14ac:dyDescent="0.25"/>
    <row r="784" ht="15" customHeight="1" x14ac:dyDescent="0.25"/>
    <row r="785" ht="15" customHeight="1" x14ac:dyDescent="0.25"/>
    <row r="787" ht="15" customHeight="1" x14ac:dyDescent="0.25"/>
    <row r="788" ht="15" customHeight="1" x14ac:dyDescent="0.25"/>
    <row r="789" ht="15" customHeight="1" x14ac:dyDescent="0.25"/>
    <row r="790"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6" ht="15" customHeight="1" x14ac:dyDescent="0.25"/>
    <row r="817" ht="15" customHeight="1" x14ac:dyDescent="0.25"/>
    <row r="818" ht="15" customHeight="1" x14ac:dyDescent="0.25"/>
    <row r="819" ht="15" customHeight="1" x14ac:dyDescent="0.25"/>
    <row r="820" ht="15" customHeight="1" x14ac:dyDescent="0.25"/>
    <row r="822" ht="15" customHeight="1" x14ac:dyDescent="0.25"/>
    <row r="823"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40"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7" ht="15" customHeight="1" x14ac:dyDescent="0.25"/>
    <row r="858" ht="15" customHeight="1" x14ac:dyDescent="0.25"/>
    <row r="859" ht="15" customHeight="1" x14ac:dyDescent="0.25"/>
    <row r="860" ht="15" customHeight="1" x14ac:dyDescent="0.25"/>
    <row r="861"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4" ht="15" customHeight="1" x14ac:dyDescent="0.25"/>
    <row r="882" spans="2:34" ht="15" customHeight="1" x14ac:dyDescent="0.25"/>
    <row r="883" spans="2:34" ht="15" customHeight="1" x14ac:dyDescent="0.25"/>
    <row r="884" spans="2:34" ht="15" customHeight="1" x14ac:dyDescent="0.25"/>
    <row r="885" spans="2:34" ht="15" customHeight="1" x14ac:dyDescent="0.25"/>
    <row r="886" spans="2:34" ht="15" customHeight="1" x14ac:dyDescent="0.25"/>
    <row r="887" spans="2:34" ht="15" customHeight="1" x14ac:dyDescent="0.25">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c r="AA887" s="81"/>
      <c r="AB887" s="81"/>
      <c r="AC887" s="81"/>
      <c r="AD887" s="81"/>
      <c r="AE887" s="81"/>
      <c r="AF887" s="81"/>
      <c r="AG887" s="81"/>
      <c r="AH887" s="81"/>
    </row>
    <row r="888" spans="2:34" ht="15" customHeight="1" x14ac:dyDescent="0.25"/>
    <row r="889" spans="2:34" ht="15" customHeight="1" x14ac:dyDescent="0.25"/>
    <row r="890" spans="2:34" ht="15" customHeight="1" x14ac:dyDescent="0.25"/>
    <row r="891" spans="2:34" ht="15" customHeight="1" x14ac:dyDescent="0.25"/>
    <row r="892" spans="2:34" ht="15" customHeight="1" x14ac:dyDescent="0.25"/>
    <row r="893" spans="2:34" ht="15" customHeight="1" x14ac:dyDescent="0.25"/>
    <row r="894" spans="2:34" ht="15" customHeight="1" x14ac:dyDescent="0.25"/>
    <row r="895" spans="2:34" ht="15" customHeight="1" x14ac:dyDescent="0.25"/>
    <row r="896" spans="2:34"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spans="2:34" ht="15" customHeight="1" x14ac:dyDescent="0.25"/>
    <row r="1090" spans="2:34" ht="15" customHeight="1" x14ac:dyDescent="0.25"/>
    <row r="1091" spans="2:34" ht="15" customHeight="1" x14ac:dyDescent="0.25"/>
    <row r="1092" spans="2:34" ht="15" customHeight="1" x14ac:dyDescent="0.25"/>
    <row r="1093" spans="2:34" ht="15" customHeight="1" x14ac:dyDescent="0.25"/>
    <row r="1094" spans="2:34" ht="15" customHeight="1" x14ac:dyDescent="0.25"/>
    <row r="1096" spans="2:34" ht="15" customHeight="1" x14ac:dyDescent="0.25"/>
    <row r="1097" spans="2:34" ht="15" customHeight="1" x14ac:dyDescent="0.25"/>
    <row r="1098" spans="2:34" ht="15" customHeight="1" x14ac:dyDescent="0.25"/>
    <row r="1099" spans="2:34" ht="15" customHeight="1" x14ac:dyDescent="0.25"/>
    <row r="1100" spans="2:34" ht="15" customHeight="1" x14ac:dyDescent="0.25">
      <c r="B1100" s="81"/>
      <c r="C1100" s="81"/>
      <c r="D1100" s="81"/>
      <c r="E1100" s="81"/>
      <c r="F1100" s="81"/>
      <c r="G1100" s="81"/>
      <c r="H1100" s="81"/>
      <c r="I1100" s="81"/>
      <c r="J1100" s="81"/>
      <c r="K1100" s="81"/>
      <c r="L1100" s="81"/>
      <c r="M1100" s="81"/>
      <c r="N1100" s="81"/>
      <c r="O1100" s="81"/>
      <c r="P1100" s="81"/>
      <c r="Q1100" s="81"/>
      <c r="R1100" s="81"/>
      <c r="S1100" s="81"/>
      <c r="T1100" s="81"/>
      <c r="U1100" s="81"/>
      <c r="V1100" s="81"/>
      <c r="W1100" s="81"/>
      <c r="X1100" s="81"/>
      <c r="Y1100" s="81"/>
      <c r="Z1100" s="81"/>
      <c r="AA1100" s="81"/>
      <c r="AB1100" s="81"/>
      <c r="AC1100" s="81"/>
      <c r="AD1100" s="81"/>
      <c r="AE1100" s="81"/>
      <c r="AF1100" s="81"/>
      <c r="AG1100" s="81"/>
      <c r="AH1100" s="81"/>
    </row>
    <row r="1101" spans="2:34" ht="15" customHeight="1" x14ac:dyDescent="0.25"/>
    <row r="1102" spans="2:34" ht="15" customHeight="1" x14ac:dyDescent="0.25"/>
    <row r="1103" spans="2:34" ht="15" customHeight="1" x14ac:dyDescent="0.25"/>
    <row r="1104" spans="2:3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spans="2:34" ht="15" customHeight="1" x14ac:dyDescent="0.25"/>
    <row r="1218" spans="2:34" ht="15" customHeight="1" x14ac:dyDescent="0.25"/>
    <row r="1219" spans="2:34" ht="15" customHeight="1" x14ac:dyDescent="0.25"/>
    <row r="1220" spans="2:34" ht="15" customHeight="1" x14ac:dyDescent="0.25"/>
    <row r="1221" spans="2:34" ht="15" customHeight="1" x14ac:dyDescent="0.25"/>
    <row r="1222" spans="2:34" ht="15" customHeight="1" x14ac:dyDescent="0.25"/>
    <row r="1223" spans="2:34" ht="15" customHeight="1" x14ac:dyDescent="0.25"/>
    <row r="1224" spans="2:34" ht="15" customHeight="1" x14ac:dyDescent="0.25"/>
    <row r="1225" spans="2:34" ht="15" customHeight="1" x14ac:dyDescent="0.25"/>
    <row r="1226" spans="2:34" ht="15" customHeight="1" x14ac:dyDescent="0.25"/>
    <row r="1227" spans="2:34" ht="15" customHeight="1" x14ac:dyDescent="0.25">
      <c r="B1227" s="81"/>
      <c r="C1227" s="81"/>
      <c r="D1227" s="81"/>
      <c r="E1227" s="81"/>
      <c r="F1227" s="81"/>
      <c r="G1227" s="81"/>
      <c r="H1227" s="81"/>
      <c r="I1227" s="81"/>
      <c r="J1227" s="81"/>
      <c r="K1227" s="81"/>
      <c r="L1227" s="81"/>
      <c r="M1227" s="81"/>
      <c r="N1227" s="81"/>
      <c r="O1227" s="81"/>
      <c r="P1227" s="81"/>
      <c r="Q1227" s="81"/>
      <c r="R1227" s="81"/>
      <c r="S1227" s="81"/>
      <c r="T1227" s="81"/>
      <c r="U1227" s="81"/>
      <c r="V1227" s="81"/>
      <c r="W1227" s="81"/>
      <c r="X1227" s="81"/>
      <c r="Y1227" s="81"/>
      <c r="Z1227" s="81"/>
      <c r="AA1227" s="81"/>
      <c r="AB1227" s="81"/>
      <c r="AC1227" s="81"/>
      <c r="AD1227" s="81"/>
      <c r="AE1227" s="81"/>
      <c r="AF1227" s="81"/>
      <c r="AG1227" s="81"/>
      <c r="AH1227" s="81"/>
    </row>
    <row r="1228" spans="2:34" ht="15" customHeight="1" x14ac:dyDescent="0.25"/>
    <row r="1229" spans="2:34" ht="15" customHeight="1" x14ac:dyDescent="0.25"/>
    <row r="1230" spans="2:34" ht="15" customHeight="1" x14ac:dyDescent="0.25"/>
    <row r="1231" spans="2:34" ht="15" customHeight="1" x14ac:dyDescent="0.25"/>
    <row r="1232" spans="2:34" ht="15" customHeight="1" x14ac:dyDescent="0.25"/>
    <row r="1233" ht="15" customHeight="1" x14ac:dyDescent="0.25"/>
    <row r="1234" ht="15" customHeight="1" x14ac:dyDescent="0.25"/>
    <row r="1235" ht="15" customHeight="1" x14ac:dyDescent="0.25"/>
    <row r="1236" ht="15" customHeight="1" x14ac:dyDescent="0.25"/>
    <row r="1237"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7"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50"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5" ht="15" customHeight="1" x14ac:dyDescent="0.25"/>
    <row r="1376" ht="15" customHeight="1" x14ac:dyDescent="0.25"/>
    <row r="1377" spans="2:34" ht="15" customHeight="1" x14ac:dyDescent="0.25"/>
    <row r="1378" spans="2:34" ht="15" customHeight="1" x14ac:dyDescent="0.25"/>
    <row r="1379" spans="2:34" ht="15" customHeight="1" x14ac:dyDescent="0.25"/>
    <row r="1380" spans="2:34" ht="15" customHeight="1" x14ac:dyDescent="0.25"/>
    <row r="1381" spans="2:34" ht="15" customHeight="1" x14ac:dyDescent="0.25"/>
    <row r="1382" spans="2:34" ht="15" customHeight="1" x14ac:dyDescent="0.25"/>
    <row r="1383" spans="2:34" ht="15" customHeight="1" x14ac:dyDescent="0.25"/>
    <row r="1385" spans="2:34" ht="15" customHeight="1" x14ac:dyDescent="0.25"/>
    <row r="1386" spans="2:34" ht="15" customHeight="1" x14ac:dyDescent="0.25"/>
    <row r="1387" spans="2:34" ht="15" customHeight="1" x14ac:dyDescent="0.25"/>
    <row r="1388" spans="2:34" ht="15" customHeight="1" x14ac:dyDescent="0.25"/>
    <row r="1389" spans="2:34" ht="15" customHeight="1" x14ac:dyDescent="0.25"/>
    <row r="1390" spans="2:34" ht="15" customHeight="1" x14ac:dyDescent="0.25">
      <c r="B1390" s="81"/>
      <c r="C1390" s="81"/>
      <c r="D1390" s="81"/>
      <c r="E1390" s="81"/>
      <c r="F1390" s="81"/>
      <c r="G1390" s="81"/>
      <c r="H1390" s="81"/>
      <c r="I1390" s="81"/>
      <c r="J1390" s="81"/>
      <c r="K1390" s="81"/>
      <c r="L1390" s="81"/>
      <c r="M1390" s="81"/>
      <c r="N1390" s="81"/>
      <c r="O1390" s="81"/>
      <c r="P1390" s="81"/>
      <c r="Q1390" s="81"/>
      <c r="R1390" s="81"/>
      <c r="S1390" s="81"/>
      <c r="T1390" s="81"/>
      <c r="U1390" s="81"/>
      <c r="V1390" s="81"/>
      <c r="W1390" s="81"/>
      <c r="X1390" s="81"/>
      <c r="Y1390" s="81"/>
      <c r="Z1390" s="81"/>
      <c r="AA1390" s="81"/>
      <c r="AB1390" s="81"/>
      <c r="AC1390" s="81"/>
      <c r="AD1390" s="81"/>
      <c r="AE1390" s="81"/>
      <c r="AF1390" s="81"/>
      <c r="AG1390" s="81"/>
      <c r="AH1390" s="81"/>
    </row>
    <row r="1391" spans="2:34" ht="15" customHeight="1" x14ac:dyDescent="0.25"/>
    <row r="1392" spans="2:34"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9" spans="2:34" ht="15" customHeight="1" x14ac:dyDescent="0.25"/>
    <row r="1491" spans="2:34" ht="15" customHeight="1" x14ac:dyDescent="0.25"/>
    <row r="1492" spans="2:34" ht="15" customHeight="1" x14ac:dyDescent="0.25"/>
    <row r="1493" spans="2:34" ht="15" customHeight="1" x14ac:dyDescent="0.25"/>
    <row r="1494" spans="2:34" ht="15" customHeight="1" x14ac:dyDescent="0.25"/>
    <row r="1495" spans="2:34" ht="15" customHeight="1" x14ac:dyDescent="0.25"/>
    <row r="1496" spans="2:34" ht="15" customHeight="1" x14ac:dyDescent="0.25"/>
    <row r="1497" spans="2:34" ht="15" customHeight="1" x14ac:dyDescent="0.25"/>
    <row r="1498" spans="2:34" ht="15" customHeight="1" x14ac:dyDescent="0.25"/>
    <row r="1500" spans="2:34" ht="15" customHeight="1" x14ac:dyDescent="0.25"/>
    <row r="1501" spans="2:34" ht="15" customHeight="1" x14ac:dyDescent="0.25"/>
    <row r="1502" spans="2:34" ht="15" customHeight="1" x14ac:dyDescent="0.25">
      <c r="B1502" s="81"/>
      <c r="C1502" s="81"/>
      <c r="D1502" s="81"/>
      <c r="E1502" s="81"/>
      <c r="F1502" s="81"/>
      <c r="G1502" s="81"/>
      <c r="H1502" s="81"/>
      <c r="I1502" s="81"/>
      <c r="J1502" s="81"/>
      <c r="K1502" s="81"/>
      <c r="L1502" s="81"/>
      <c r="M1502" s="81"/>
      <c r="N1502" s="81"/>
      <c r="O1502" s="81"/>
      <c r="P1502" s="81"/>
      <c r="Q1502" s="81"/>
      <c r="R1502" s="81"/>
      <c r="S1502" s="81"/>
      <c r="T1502" s="81"/>
      <c r="U1502" s="81"/>
      <c r="V1502" s="81"/>
      <c r="W1502" s="81"/>
      <c r="X1502" s="81"/>
      <c r="Y1502" s="81"/>
      <c r="Z1502" s="81"/>
      <c r="AA1502" s="81"/>
      <c r="AB1502" s="81"/>
      <c r="AC1502" s="81"/>
      <c r="AD1502" s="81"/>
      <c r="AE1502" s="81"/>
      <c r="AF1502" s="81"/>
      <c r="AG1502" s="81"/>
      <c r="AH1502" s="81"/>
    </row>
    <row r="1503" spans="2:34" ht="15" customHeight="1" x14ac:dyDescent="0.25"/>
    <row r="1504" spans="2:34"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2" ht="15" customHeight="1" x14ac:dyDescent="0.25"/>
    <row r="1583" ht="15" customHeight="1" x14ac:dyDescent="0.25"/>
    <row r="1584" ht="15" customHeight="1" x14ac:dyDescent="0.25"/>
    <row r="1585" ht="15" customHeight="1" x14ac:dyDescent="0.25"/>
    <row r="1587" ht="15" customHeight="1" x14ac:dyDescent="0.25"/>
    <row r="1588" ht="15" customHeight="1" x14ac:dyDescent="0.25"/>
    <row r="1589" ht="15" customHeight="1" x14ac:dyDescent="0.25"/>
    <row r="1590" ht="15" customHeight="1" x14ac:dyDescent="0.25"/>
    <row r="1592" ht="15" customHeight="1" x14ac:dyDescent="0.25"/>
    <row r="1594" ht="15" customHeight="1" x14ac:dyDescent="0.25"/>
    <row r="1595" ht="15" customHeight="1" x14ac:dyDescent="0.25"/>
    <row r="1596" ht="15" customHeight="1" x14ac:dyDescent="0.25"/>
    <row r="1597" ht="15" customHeight="1" x14ac:dyDescent="0.25"/>
    <row r="1599" ht="15" customHeight="1" x14ac:dyDescent="0.25"/>
    <row r="1600" ht="15" customHeight="1" x14ac:dyDescent="0.25"/>
    <row r="1601" spans="2:34" ht="15" customHeight="1" x14ac:dyDescent="0.25"/>
    <row r="1602" spans="2:34" ht="15" customHeight="1" x14ac:dyDescent="0.25"/>
    <row r="1603" spans="2:34" ht="15" customHeight="1" x14ac:dyDescent="0.25"/>
    <row r="1604" spans="2:34" ht="15" customHeight="1" x14ac:dyDescent="0.25">
      <c r="B1604" s="81"/>
      <c r="C1604" s="81"/>
      <c r="D1604" s="81"/>
      <c r="E1604" s="81"/>
      <c r="F1604" s="81"/>
      <c r="G1604" s="81"/>
      <c r="H1604" s="81"/>
      <c r="I1604" s="81"/>
      <c r="J1604" s="81"/>
      <c r="K1604" s="81"/>
      <c r="L1604" s="81"/>
      <c r="M1604" s="81"/>
      <c r="N1604" s="81"/>
      <c r="O1604" s="81"/>
      <c r="P1604" s="81"/>
      <c r="Q1604" s="81"/>
      <c r="R1604" s="81"/>
      <c r="S1604" s="81"/>
      <c r="T1604" s="81"/>
      <c r="U1604" s="81"/>
      <c r="V1604" s="81"/>
      <c r="W1604" s="81"/>
      <c r="X1604" s="81"/>
      <c r="Y1604" s="81"/>
      <c r="Z1604" s="81"/>
      <c r="AA1604" s="81"/>
      <c r="AB1604" s="81"/>
      <c r="AC1604" s="81"/>
      <c r="AD1604" s="81"/>
      <c r="AE1604" s="81"/>
      <c r="AF1604" s="81"/>
      <c r="AG1604" s="81"/>
      <c r="AH1604" s="81"/>
    </row>
    <row r="1605" spans="2:34" ht="15" customHeight="1" x14ac:dyDescent="0.25"/>
    <row r="1606" spans="2:34" ht="15" customHeight="1" x14ac:dyDescent="0.25"/>
    <row r="1607" spans="2:34" ht="15" customHeight="1" x14ac:dyDescent="0.25"/>
    <row r="1608" spans="2:34" ht="15" customHeight="1" x14ac:dyDescent="0.25"/>
    <row r="1609" spans="2:34" ht="15" customHeight="1" x14ac:dyDescent="0.25"/>
    <row r="1610" spans="2:34" ht="15" customHeight="1" x14ac:dyDescent="0.25"/>
    <row r="1611" spans="2:3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5"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6"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7" spans="2:34" ht="15" customHeight="1" x14ac:dyDescent="0.25"/>
    <row r="1698" spans="2:34" ht="15" customHeight="1" x14ac:dyDescent="0.25">
      <c r="B1698" s="81"/>
      <c r="C1698" s="81"/>
      <c r="D1698" s="81"/>
      <c r="E1698" s="81"/>
      <c r="F1698" s="81"/>
      <c r="G1698" s="81"/>
      <c r="H1698" s="81"/>
      <c r="I1698" s="81"/>
      <c r="J1698" s="81"/>
      <c r="K1698" s="81"/>
      <c r="L1698" s="81"/>
      <c r="M1698" s="81"/>
      <c r="N1698" s="81"/>
      <c r="O1698" s="81"/>
      <c r="P1698" s="81"/>
      <c r="Q1698" s="81"/>
      <c r="R1698" s="81"/>
      <c r="S1698" s="81"/>
      <c r="T1698" s="81"/>
      <c r="U1698" s="81"/>
      <c r="V1698" s="81"/>
      <c r="W1698" s="81"/>
      <c r="X1698" s="81"/>
      <c r="Y1698" s="81"/>
      <c r="Z1698" s="81"/>
      <c r="AA1698" s="81"/>
      <c r="AB1698" s="81"/>
      <c r="AC1698" s="81"/>
      <c r="AD1698" s="81"/>
      <c r="AE1698" s="81"/>
      <c r="AF1698" s="81"/>
      <c r="AG1698" s="81"/>
      <c r="AH1698" s="81"/>
    </row>
    <row r="1699" spans="2:34" ht="15" customHeight="1" x14ac:dyDescent="0.25"/>
    <row r="1700" spans="2:34" ht="15" customHeight="1" x14ac:dyDescent="0.25"/>
    <row r="1701" spans="2:34" ht="15" customHeight="1" x14ac:dyDescent="0.25"/>
    <row r="1702" spans="2:34" ht="15" customHeight="1" x14ac:dyDescent="0.25"/>
    <row r="1703" spans="2:34" ht="15" customHeight="1" x14ac:dyDescent="0.25"/>
    <row r="1704" spans="2:34" ht="15" customHeight="1" x14ac:dyDescent="0.25"/>
    <row r="1705" spans="2:34" ht="15" customHeight="1" x14ac:dyDescent="0.25"/>
    <row r="1706" spans="2:34" ht="15" customHeight="1" x14ac:dyDescent="0.25"/>
    <row r="1707" spans="2:34" ht="15" customHeight="1" x14ac:dyDescent="0.25"/>
    <row r="1708" spans="2:34" ht="15" customHeight="1" x14ac:dyDescent="0.25"/>
    <row r="1709" spans="2:34" ht="15" customHeight="1" x14ac:dyDescent="0.25"/>
    <row r="1710" spans="2:34" ht="15" customHeight="1" x14ac:dyDescent="0.25"/>
    <row r="1711" spans="2:34" ht="15" customHeight="1" x14ac:dyDescent="0.25"/>
    <row r="1712" spans="2:34"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1" ht="15" customHeight="1" x14ac:dyDescent="0.25"/>
    <row r="1863" ht="15" customHeight="1" x14ac:dyDescent="0.25"/>
    <row r="1864" ht="15" customHeight="1" x14ac:dyDescent="0.25"/>
    <row r="1865" ht="15" customHeight="1" x14ac:dyDescent="0.25"/>
    <row r="1867" ht="15" customHeight="1" x14ac:dyDescent="0.25"/>
    <row r="1868" ht="15" customHeight="1" x14ac:dyDescent="0.25"/>
    <row r="1869" ht="15" customHeight="1" x14ac:dyDescent="0.25"/>
    <row r="1870"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8" ht="15" customHeight="1" x14ac:dyDescent="0.25"/>
    <row r="1889" ht="15" customHeight="1" x14ac:dyDescent="0.25"/>
    <row r="1890" ht="15" customHeight="1" x14ac:dyDescent="0.25"/>
    <row r="1891"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5" ht="15" customHeight="1" x14ac:dyDescent="0.25"/>
    <row r="1916" ht="15" customHeight="1" x14ac:dyDescent="0.25"/>
    <row r="1917" ht="15" customHeight="1" x14ac:dyDescent="0.25"/>
    <row r="1919" ht="15" customHeight="1" x14ac:dyDescent="0.25"/>
    <row r="1920" ht="15" customHeight="1" x14ac:dyDescent="0.25"/>
    <row r="1921" ht="15" customHeight="1" x14ac:dyDescent="0.25"/>
    <row r="1922"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3" ht="15" customHeight="1" x14ac:dyDescent="0.25"/>
    <row r="1934" ht="15" customHeight="1" x14ac:dyDescent="0.25"/>
    <row r="1935" ht="15" customHeight="1" x14ac:dyDescent="0.25"/>
    <row r="1937" spans="2:34" ht="15" customHeight="1" x14ac:dyDescent="0.25"/>
    <row r="1938" spans="2:34" ht="15" customHeight="1" x14ac:dyDescent="0.25"/>
    <row r="1939" spans="2:34" ht="15" customHeight="1" x14ac:dyDescent="0.25"/>
    <row r="1940" spans="2:34" ht="15" customHeight="1" x14ac:dyDescent="0.25"/>
    <row r="1941" spans="2:34" ht="15" customHeight="1" x14ac:dyDescent="0.25"/>
    <row r="1942" spans="2:34" ht="15" customHeight="1" x14ac:dyDescent="0.25"/>
    <row r="1943" spans="2:34" ht="15" customHeight="1" x14ac:dyDescent="0.25"/>
    <row r="1944" spans="2:34" ht="15" customHeight="1" x14ac:dyDescent="0.25"/>
    <row r="1945" spans="2:34" ht="15" customHeight="1" x14ac:dyDescent="0.25">
      <c r="B1945" s="81"/>
      <c r="C1945" s="81"/>
      <c r="D1945" s="81"/>
      <c r="E1945" s="81"/>
      <c r="F1945" s="81"/>
      <c r="G1945" s="81"/>
      <c r="H1945" s="81"/>
      <c r="I1945" s="81"/>
      <c r="J1945" s="81"/>
      <c r="K1945" s="81"/>
      <c r="L1945" s="81"/>
      <c r="M1945" s="81"/>
      <c r="N1945" s="81"/>
      <c r="O1945" s="81"/>
      <c r="P1945" s="81"/>
      <c r="Q1945" s="81"/>
      <c r="R1945" s="81"/>
      <c r="S1945" s="81"/>
      <c r="T1945" s="81"/>
      <c r="U1945" s="81"/>
      <c r="V1945" s="81"/>
      <c r="W1945" s="81"/>
      <c r="X1945" s="81"/>
      <c r="Y1945" s="81"/>
      <c r="Z1945" s="81"/>
      <c r="AA1945" s="81"/>
      <c r="AB1945" s="81"/>
      <c r="AC1945" s="81"/>
      <c r="AD1945" s="81"/>
      <c r="AE1945" s="81"/>
      <c r="AF1945" s="81"/>
      <c r="AG1945" s="81"/>
      <c r="AH1945" s="81"/>
    </row>
    <row r="1946" spans="2:34" ht="15" customHeight="1" x14ac:dyDescent="0.25"/>
    <row r="1947" spans="2:34" ht="15" customHeight="1" x14ac:dyDescent="0.25"/>
    <row r="1948" spans="2:34" ht="15" customHeight="1" x14ac:dyDescent="0.25"/>
    <row r="1949" spans="2:34" ht="15" customHeight="1" x14ac:dyDescent="0.25"/>
    <row r="1950" spans="2:34" ht="15" customHeight="1" x14ac:dyDescent="0.25"/>
    <row r="1951" spans="2:34" ht="15" customHeight="1" x14ac:dyDescent="0.25"/>
    <row r="1952" spans="2:34" ht="15" customHeight="1" x14ac:dyDescent="0.25"/>
    <row r="1953" ht="15" customHeight="1" x14ac:dyDescent="0.25"/>
    <row r="1954" ht="15" customHeight="1" x14ac:dyDescent="0.25"/>
    <row r="1955"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4" ht="15" customHeight="1" x14ac:dyDescent="0.25"/>
    <row r="1985" ht="15" customHeight="1" x14ac:dyDescent="0.25"/>
    <row r="1986" ht="15" customHeight="1" x14ac:dyDescent="0.25"/>
    <row r="1988"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4" ht="15" customHeight="1" x14ac:dyDescent="0.25"/>
    <row r="2006" ht="15" customHeight="1" x14ac:dyDescent="0.25"/>
    <row r="2008" ht="15" customHeight="1" x14ac:dyDescent="0.25"/>
    <row r="2009"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spans="2:34" ht="15" customHeight="1" x14ac:dyDescent="0.25"/>
    <row r="2018" spans="2:34" ht="15" customHeight="1" x14ac:dyDescent="0.25"/>
    <row r="2019" spans="2:34" ht="15" customHeight="1" x14ac:dyDescent="0.25"/>
    <row r="2020" spans="2:34" ht="15" customHeight="1" x14ac:dyDescent="0.25"/>
    <row r="2022" spans="2:34" ht="15" customHeight="1" x14ac:dyDescent="0.25"/>
    <row r="2023" spans="2:34" ht="15" customHeight="1" x14ac:dyDescent="0.25"/>
    <row r="2024" spans="2:34" ht="15" customHeight="1" x14ac:dyDescent="0.25"/>
    <row r="2025" spans="2:34" ht="15" customHeight="1" x14ac:dyDescent="0.25"/>
    <row r="2026" spans="2:34" ht="15" customHeight="1" x14ac:dyDescent="0.25"/>
    <row r="2027" spans="2:34" ht="15" customHeight="1" x14ac:dyDescent="0.25"/>
    <row r="2028" spans="2:34" ht="15" customHeight="1" x14ac:dyDescent="0.25"/>
    <row r="2029" spans="2:34" ht="15" customHeight="1" x14ac:dyDescent="0.25"/>
    <row r="2030" spans="2:34" ht="15" customHeight="1" x14ac:dyDescent="0.25"/>
    <row r="2031" spans="2:34" ht="15" customHeight="1" x14ac:dyDescent="0.25">
      <c r="B2031" s="81"/>
      <c r="C2031" s="81"/>
      <c r="D2031" s="81"/>
      <c r="E2031" s="81"/>
      <c r="F2031" s="81"/>
      <c r="G2031" s="81"/>
      <c r="H2031" s="81"/>
      <c r="I2031" s="81"/>
      <c r="J2031" s="81"/>
      <c r="K2031" s="81"/>
      <c r="L2031" s="81"/>
      <c r="M2031" s="81"/>
      <c r="N2031" s="81"/>
      <c r="O2031" s="81"/>
      <c r="P2031" s="81"/>
      <c r="Q2031" s="81"/>
      <c r="R2031" s="81"/>
      <c r="S2031" s="81"/>
      <c r="T2031" s="81"/>
      <c r="U2031" s="81"/>
      <c r="V2031" s="81"/>
      <c r="W2031" s="81"/>
      <c r="X2031" s="81"/>
      <c r="Y2031" s="81"/>
      <c r="Z2031" s="81"/>
      <c r="AA2031" s="81"/>
      <c r="AB2031" s="81"/>
      <c r="AC2031" s="81"/>
      <c r="AD2031" s="81"/>
      <c r="AE2031" s="81"/>
      <c r="AF2031" s="81"/>
      <c r="AG2031" s="81"/>
      <c r="AH2031" s="81"/>
    </row>
    <row r="2032" spans="2:34"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7" ht="15" customHeight="1" x14ac:dyDescent="0.25"/>
    <row r="2108"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1" ht="15" customHeight="1" x14ac:dyDescent="0.25"/>
    <row r="2133" ht="15" customHeight="1" x14ac:dyDescent="0.25"/>
    <row r="2134"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spans="2:34" ht="15" customHeight="1" x14ac:dyDescent="0.25"/>
    <row r="2146" spans="2:34" ht="15" customHeight="1" x14ac:dyDescent="0.25"/>
    <row r="2148" spans="2:34" ht="15" customHeight="1" x14ac:dyDescent="0.25"/>
    <row r="2151" spans="2:34" ht="15" customHeight="1" x14ac:dyDescent="0.25"/>
    <row r="2152" spans="2:34" ht="15" customHeight="1" x14ac:dyDescent="0.25"/>
    <row r="2153" spans="2:34" ht="15" customHeight="1" x14ac:dyDescent="0.25">
      <c r="B2153" s="81"/>
      <c r="C2153" s="81"/>
      <c r="D2153" s="81"/>
      <c r="E2153" s="81"/>
      <c r="F2153" s="81"/>
      <c r="G2153" s="81"/>
      <c r="H2153" s="81"/>
      <c r="I2153" s="81"/>
      <c r="J2153" s="81"/>
      <c r="K2153" s="81"/>
      <c r="L2153" s="81"/>
      <c r="M2153" s="81"/>
      <c r="N2153" s="81"/>
      <c r="O2153" s="81"/>
      <c r="P2153" s="81"/>
      <c r="Q2153" s="81"/>
      <c r="R2153" s="81"/>
      <c r="S2153" s="81"/>
      <c r="T2153" s="81"/>
      <c r="U2153" s="81"/>
      <c r="V2153" s="81"/>
      <c r="W2153" s="81"/>
      <c r="X2153" s="81"/>
      <c r="Y2153" s="81"/>
      <c r="Z2153" s="81"/>
      <c r="AA2153" s="81"/>
      <c r="AB2153" s="81"/>
      <c r="AC2153" s="81"/>
      <c r="AD2153" s="81"/>
      <c r="AE2153" s="81"/>
      <c r="AF2153" s="81"/>
      <c r="AG2153" s="81"/>
      <c r="AH2153" s="81"/>
    </row>
    <row r="2154" spans="2:34" ht="15" customHeight="1" x14ac:dyDescent="0.25"/>
    <row r="2155" spans="2:34" ht="15" customHeight="1" x14ac:dyDescent="0.25"/>
    <row r="2156" spans="2:34" ht="15" customHeight="1" x14ac:dyDescent="0.25"/>
    <row r="2157" spans="2:34" ht="15" customHeight="1" x14ac:dyDescent="0.25"/>
    <row r="2158" spans="2:34" ht="15" customHeight="1" x14ac:dyDescent="0.25"/>
    <row r="2159" spans="2:34" ht="15" customHeight="1" x14ac:dyDescent="0.25"/>
    <row r="2160" spans="2:34" ht="15" customHeight="1" x14ac:dyDescent="0.25"/>
    <row r="2161" ht="15" customHeight="1" x14ac:dyDescent="0.25"/>
    <row r="2162"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60" ht="15" customHeight="1" x14ac:dyDescent="0.25"/>
    <row r="2261" ht="15" customHeight="1" x14ac:dyDescent="0.25"/>
    <row r="2262" ht="15" customHeight="1" x14ac:dyDescent="0.25"/>
    <row r="2264" ht="15" customHeight="1" x14ac:dyDescent="0.25"/>
    <row r="2266" ht="15" customHeight="1" x14ac:dyDescent="0.25"/>
    <row r="2267" ht="15" customHeight="1" x14ac:dyDescent="0.25"/>
    <row r="2268" ht="15" customHeight="1" x14ac:dyDescent="0.25"/>
    <row r="2269" ht="15" customHeight="1" x14ac:dyDescent="0.25"/>
    <row r="2271"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2" ht="15" customHeight="1" x14ac:dyDescent="0.25"/>
    <row r="2284" ht="15" customHeight="1" x14ac:dyDescent="0.25"/>
    <row r="2285" ht="15" customHeight="1" x14ac:dyDescent="0.25"/>
    <row r="2286"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301" ht="15" customHeight="1" x14ac:dyDescent="0.25"/>
    <row r="2302" ht="15" customHeight="1" x14ac:dyDescent="0.25"/>
    <row r="2303" ht="15" customHeight="1" x14ac:dyDescent="0.25"/>
    <row r="2305" spans="2:34" ht="15" customHeight="1" x14ac:dyDescent="0.25"/>
    <row r="2306" spans="2:34" ht="15" customHeight="1" x14ac:dyDescent="0.25"/>
    <row r="2307" spans="2:34" ht="15" customHeight="1" x14ac:dyDescent="0.25"/>
    <row r="2308" spans="2:34" ht="15" customHeight="1" x14ac:dyDescent="0.25"/>
    <row r="2309" spans="2:34" ht="15" customHeight="1" x14ac:dyDescent="0.25"/>
    <row r="2310" spans="2:34" ht="15" customHeight="1" x14ac:dyDescent="0.25"/>
    <row r="2311" spans="2:34" ht="15" customHeight="1" x14ac:dyDescent="0.25"/>
    <row r="2312" spans="2:34" ht="15" customHeight="1" x14ac:dyDescent="0.25"/>
    <row r="2313" spans="2:34" ht="15" customHeight="1" x14ac:dyDescent="0.25"/>
    <row r="2314" spans="2:34" ht="15" customHeight="1" x14ac:dyDescent="0.25"/>
    <row r="2315" spans="2:34" ht="15" customHeight="1" x14ac:dyDescent="0.25"/>
    <row r="2316" spans="2:34" ht="15" customHeight="1" x14ac:dyDescent="0.25"/>
    <row r="2317" spans="2:34" ht="15" customHeight="1" x14ac:dyDescent="0.25">
      <c r="B2317" s="81"/>
      <c r="C2317" s="81"/>
      <c r="D2317" s="81"/>
      <c r="E2317" s="81"/>
      <c r="F2317" s="81"/>
      <c r="G2317" s="81"/>
      <c r="H2317" s="81"/>
      <c r="I2317" s="81"/>
      <c r="J2317" s="81"/>
      <c r="K2317" s="81"/>
      <c r="L2317" s="81"/>
      <c r="M2317" s="81"/>
      <c r="N2317" s="81"/>
      <c r="O2317" s="81"/>
      <c r="P2317" s="81"/>
      <c r="Q2317" s="81"/>
      <c r="R2317" s="81"/>
      <c r="S2317" s="81"/>
      <c r="T2317" s="81"/>
      <c r="U2317" s="81"/>
      <c r="V2317" s="81"/>
      <c r="W2317" s="81"/>
      <c r="X2317" s="81"/>
      <c r="Y2317" s="81"/>
      <c r="Z2317" s="81"/>
      <c r="AA2317" s="81"/>
      <c r="AB2317" s="81"/>
      <c r="AC2317" s="81"/>
      <c r="AD2317" s="81"/>
      <c r="AE2317" s="81"/>
      <c r="AF2317" s="81"/>
      <c r="AG2317" s="81"/>
      <c r="AH2317" s="81"/>
    </row>
    <row r="2318" spans="2:34" ht="15" customHeight="1" x14ac:dyDescent="0.25"/>
    <row r="2319" spans="2:34" ht="15" customHeight="1" x14ac:dyDescent="0.25"/>
    <row r="2320" spans="2:34"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spans="2:34" ht="15" customHeight="1" x14ac:dyDescent="0.25"/>
    <row r="2418" spans="2:34" ht="15" customHeight="1" x14ac:dyDescent="0.25"/>
    <row r="2419" spans="2:34" ht="15" customHeight="1" x14ac:dyDescent="0.25">
      <c r="B2419" s="81"/>
      <c r="C2419" s="81"/>
      <c r="D2419" s="81"/>
      <c r="E2419" s="81"/>
      <c r="F2419" s="81"/>
      <c r="G2419" s="81"/>
      <c r="H2419" s="81"/>
      <c r="I2419" s="81"/>
      <c r="J2419" s="81"/>
      <c r="K2419" s="81"/>
      <c r="L2419" s="81"/>
      <c r="M2419" s="81"/>
      <c r="N2419" s="81"/>
      <c r="O2419" s="81"/>
      <c r="P2419" s="81"/>
      <c r="Q2419" s="81"/>
      <c r="R2419" s="81"/>
      <c r="S2419" s="81"/>
      <c r="T2419" s="81"/>
      <c r="U2419" s="81"/>
      <c r="V2419" s="81"/>
      <c r="W2419" s="81"/>
      <c r="X2419" s="81"/>
      <c r="Y2419" s="81"/>
      <c r="Z2419" s="81"/>
      <c r="AA2419" s="81"/>
      <c r="AB2419" s="81"/>
      <c r="AC2419" s="81"/>
      <c r="AD2419" s="81"/>
      <c r="AE2419" s="81"/>
      <c r="AF2419" s="81"/>
      <c r="AG2419" s="81"/>
      <c r="AH2419" s="81"/>
    </row>
    <row r="2420" spans="2:34" ht="15" customHeight="1" x14ac:dyDescent="0.25"/>
    <row r="2421" spans="2:34" ht="15" customHeight="1" x14ac:dyDescent="0.25"/>
    <row r="2422" spans="2:34" ht="15" customHeight="1" x14ac:dyDescent="0.25"/>
    <row r="2423" spans="2:34" ht="15" customHeight="1" x14ac:dyDescent="0.25"/>
    <row r="2424" spans="2:34" ht="15" customHeight="1" x14ac:dyDescent="0.25"/>
    <row r="2425" spans="2:34" ht="15" customHeight="1" x14ac:dyDescent="0.25"/>
    <row r="2426" spans="2:34" ht="15" customHeight="1" x14ac:dyDescent="0.25"/>
    <row r="2427" spans="2:34" ht="15" customHeight="1" x14ac:dyDescent="0.25"/>
    <row r="2428" spans="2:34" ht="15" customHeight="1" x14ac:dyDescent="0.25"/>
    <row r="2429" spans="2:34" ht="15" customHeight="1" x14ac:dyDescent="0.25"/>
    <row r="2430" spans="2:34" ht="15" customHeight="1" x14ac:dyDescent="0.25"/>
    <row r="2431" spans="2:34" ht="15" customHeight="1" x14ac:dyDescent="0.25"/>
    <row r="2432" spans="2:34"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7" ht="15" customHeight="1" x14ac:dyDescent="0.25"/>
    <row r="2459"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6"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5" ht="15" customHeight="1" x14ac:dyDescent="0.25"/>
    <row r="2496" ht="15" customHeight="1" x14ac:dyDescent="0.25"/>
    <row r="2498" spans="2:34" ht="15" customHeight="1" x14ac:dyDescent="0.25"/>
    <row r="2499" spans="2:34" ht="15" customHeight="1" x14ac:dyDescent="0.25"/>
    <row r="2500" spans="2:34" ht="15" customHeight="1" x14ac:dyDescent="0.25"/>
    <row r="2501" spans="2:34" ht="15" customHeight="1" x14ac:dyDescent="0.25"/>
    <row r="2502" spans="2:34" ht="15" customHeight="1" x14ac:dyDescent="0.25"/>
    <row r="2504" spans="2:34" ht="15" customHeight="1" x14ac:dyDescent="0.25"/>
    <row r="2505" spans="2:34" ht="15" customHeight="1" x14ac:dyDescent="0.25"/>
    <row r="2506" spans="2:34" ht="15" customHeight="1" x14ac:dyDescent="0.25"/>
    <row r="2507" spans="2:34" ht="15" customHeight="1" x14ac:dyDescent="0.25"/>
    <row r="2508" spans="2:34" ht="15" customHeight="1" x14ac:dyDescent="0.25"/>
    <row r="2509" spans="2:34" ht="15" customHeight="1" x14ac:dyDescent="0.25">
      <c r="B2509" s="81"/>
      <c r="C2509" s="81"/>
      <c r="D2509" s="81"/>
      <c r="E2509" s="81"/>
      <c r="F2509" s="81"/>
      <c r="G2509" s="81"/>
      <c r="H2509" s="81"/>
      <c r="I2509" s="81"/>
      <c r="J2509" s="81"/>
      <c r="K2509" s="81"/>
      <c r="L2509" s="81"/>
      <c r="M2509" s="81"/>
      <c r="N2509" s="81"/>
      <c r="O2509" s="81"/>
      <c r="P2509" s="81"/>
      <c r="Q2509" s="81"/>
      <c r="R2509" s="81"/>
      <c r="S2509" s="81"/>
      <c r="T2509" s="81"/>
      <c r="U2509" s="81"/>
      <c r="V2509" s="81"/>
      <c r="W2509" s="81"/>
      <c r="X2509" s="81"/>
      <c r="Y2509" s="81"/>
      <c r="Z2509" s="81"/>
      <c r="AA2509" s="81"/>
      <c r="AB2509" s="81"/>
      <c r="AC2509" s="81"/>
      <c r="AD2509" s="81"/>
      <c r="AE2509" s="81"/>
      <c r="AF2509" s="81"/>
      <c r="AG2509" s="81"/>
      <c r="AH2509" s="81"/>
    </row>
    <row r="2510" spans="2:34" ht="15" customHeight="1" x14ac:dyDescent="0.25"/>
    <row r="2511" spans="2:34" ht="15" customHeight="1" x14ac:dyDescent="0.25"/>
    <row r="2512" spans="2:34"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spans="2:34" ht="15" customHeight="1" x14ac:dyDescent="0.25"/>
    <row r="2595" spans="2:34" ht="15" customHeight="1" x14ac:dyDescent="0.25"/>
    <row r="2596" spans="2:34" ht="15" customHeight="1" x14ac:dyDescent="0.25"/>
    <row r="2597" spans="2:34" ht="15" customHeight="1" x14ac:dyDescent="0.25"/>
    <row r="2598" spans="2:34" ht="15" customHeight="1" x14ac:dyDescent="0.25">
      <c r="B2598" s="81"/>
      <c r="C2598" s="81"/>
      <c r="D2598" s="81"/>
      <c r="E2598" s="81"/>
      <c r="F2598" s="81"/>
      <c r="G2598" s="81"/>
      <c r="H2598" s="81"/>
      <c r="I2598" s="81"/>
      <c r="J2598" s="81"/>
      <c r="K2598" s="81"/>
      <c r="L2598" s="81"/>
      <c r="M2598" s="81"/>
      <c r="N2598" s="81"/>
      <c r="O2598" s="81"/>
      <c r="P2598" s="81"/>
      <c r="Q2598" s="81"/>
      <c r="R2598" s="81"/>
      <c r="S2598" s="81"/>
      <c r="T2598" s="81"/>
      <c r="U2598" s="81"/>
      <c r="V2598" s="81"/>
      <c r="W2598" s="81"/>
      <c r="X2598" s="81"/>
      <c r="Y2598" s="81"/>
      <c r="Z2598" s="81"/>
      <c r="AA2598" s="81"/>
      <c r="AB2598" s="81"/>
      <c r="AC2598" s="81"/>
      <c r="AD2598" s="81"/>
      <c r="AE2598" s="81"/>
      <c r="AF2598" s="81"/>
      <c r="AG2598" s="81"/>
      <c r="AH2598" s="81"/>
    </row>
    <row r="2599" spans="2:34" ht="15" customHeight="1" x14ac:dyDescent="0.25"/>
    <row r="2600" spans="2:34" ht="15" customHeight="1" x14ac:dyDescent="0.25"/>
    <row r="2601" spans="2:34" ht="15" customHeight="1" x14ac:dyDescent="0.25"/>
    <row r="2602" spans="2:34" ht="15" customHeight="1" x14ac:dyDescent="0.25"/>
    <row r="2603" spans="2:34" ht="15" customHeight="1" x14ac:dyDescent="0.25"/>
    <row r="2604" spans="2:34" ht="15" customHeight="1" x14ac:dyDescent="0.25"/>
    <row r="2605" spans="2:34" ht="15" customHeight="1" x14ac:dyDescent="0.25"/>
    <row r="2606" spans="2:34" ht="15" customHeight="1" x14ac:dyDescent="0.25"/>
    <row r="2607" spans="2:34" ht="15" customHeight="1" x14ac:dyDescent="0.25"/>
    <row r="2608" spans="2:34"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7" spans="2:34" ht="15" customHeight="1" x14ac:dyDescent="0.25"/>
    <row r="2708" spans="2:34" ht="15" customHeight="1" x14ac:dyDescent="0.25"/>
    <row r="2709" spans="2:34" ht="15" customHeight="1" x14ac:dyDescent="0.25"/>
    <row r="2710" spans="2:34" ht="15" customHeight="1" x14ac:dyDescent="0.25"/>
    <row r="2711" spans="2:34" ht="15" customHeight="1" x14ac:dyDescent="0.25"/>
    <row r="2712" spans="2:34" ht="15" customHeight="1" x14ac:dyDescent="0.25"/>
    <row r="2713" spans="2:34" ht="15" customHeight="1" x14ac:dyDescent="0.25"/>
    <row r="2714" spans="2:34" ht="15" customHeight="1" x14ac:dyDescent="0.25"/>
    <row r="2715" spans="2:34" ht="15" customHeight="1" x14ac:dyDescent="0.25"/>
    <row r="2716" spans="2:34" ht="15" customHeight="1" x14ac:dyDescent="0.25"/>
    <row r="2717" spans="2:34" ht="15" customHeight="1" x14ac:dyDescent="0.25"/>
    <row r="2718" spans="2:34" ht="15" customHeight="1" x14ac:dyDescent="0.25"/>
    <row r="2719" spans="2:34" ht="15" customHeight="1" x14ac:dyDescent="0.25">
      <c r="B2719" s="81"/>
      <c r="C2719" s="81"/>
      <c r="D2719" s="81"/>
      <c r="E2719" s="81"/>
      <c r="F2719" s="81"/>
      <c r="G2719" s="81"/>
      <c r="H2719" s="81"/>
      <c r="I2719" s="81"/>
      <c r="J2719" s="81"/>
      <c r="K2719" s="81"/>
      <c r="L2719" s="81"/>
      <c r="M2719" s="81"/>
      <c r="N2719" s="81"/>
      <c r="O2719" s="81"/>
      <c r="P2719" s="81"/>
      <c r="Q2719" s="81"/>
      <c r="R2719" s="81"/>
      <c r="S2719" s="81"/>
      <c r="T2719" s="81"/>
      <c r="U2719" s="81"/>
      <c r="V2719" s="81"/>
      <c r="W2719" s="81"/>
      <c r="X2719" s="81"/>
      <c r="Y2719" s="81"/>
      <c r="Z2719" s="81"/>
      <c r="AA2719" s="81"/>
      <c r="AB2719" s="81"/>
      <c r="AC2719" s="81"/>
      <c r="AD2719" s="81"/>
      <c r="AE2719" s="81"/>
      <c r="AF2719" s="81"/>
      <c r="AG2719" s="81"/>
      <c r="AH2719" s="81"/>
    </row>
    <row r="2720" spans="2:34"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8" ht="15" customHeight="1" x14ac:dyDescent="0.25"/>
    <row r="2789" ht="15" customHeight="1" x14ac:dyDescent="0.25"/>
    <row r="2790" ht="15" customHeight="1" x14ac:dyDescent="0.25"/>
    <row r="2791"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4" ht="15" customHeight="1" x14ac:dyDescent="0.25"/>
    <row r="2805" ht="15" customHeight="1" x14ac:dyDescent="0.25"/>
    <row r="2806" ht="15" customHeight="1" x14ac:dyDescent="0.25"/>
    <row r="2807"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5" ht="15" customHeight="1" x14ac:dyDescent="0.25"/>
    <row r="2826" ht="15" customHeight="1" x14ac:dyDescent="0.25"/>
    <row r="2827" ht="15" customHeight="1" x14ac:dyDescent="0.25"/>
    <row r="2828" ht="15" customHeight="1" x14ac:dyDescent="0.25"/>
    <row r="2831" ht="15" customHeight="1" x14ac:dyDescent="0.25"/>
    <row r="2832" ht="15" customHeight="1" x14ac:dyDescent="0.25"/>
    <row r="2833" spans="2:34" ht="15" customHeight="1" x14ac:dyDescent="0.25"/>
    <row r="2834" spans="2:34" ht="15" customHeight="1" x14ac:dyDescent="0.25"/>
    <row r="2835" spans="2:34" ht="15" customHeight="1" x14ac:dyDescent="0.25"/>
    <row r="2836" spans="2:34" ht="15" customHeight="1" x14ac:dyDescent="0.25"/>
    <row r="2837" spans="2:34" ht="15" customHeight="1" x14ac:dyDescent="0.25">
      <c r="B2837" s="81"/>
      <c r="C2837" s="81"/>
      <c r="D2837" s="81"/>
      <c r="E2837" s="81"/>
      <c r="F2837" s="81"/>
      <c r="G2837" s="81"/>
      <c r="H2837" s="81"/>
      <c r="I2837" s="81"/>
      <c r="J2837" s="81"/>
      <c r="K2837" s="81"/>
      <c r="L2837" s="81"/>
      <c r="M2837" s="81"/>
      <c r="N2837" s="81"/>
      <c r="O2837" s="81"/>
      <c r="P2837" s="81"/>
      <c r="Q2837" s="81"/>
      <c r="R2837" s="81"/>
      <c r="S2837" s="81"/>
      <c r="T2837" s="81"/>
      <c r="U2837" s="81"/>
      <c r="V2837" s="81"/>
      <c r="W2837" s="81"/>
      <c r="X2837" s="81"/>
      <c r="Y2837" s="81"/>
      <c r="Z2837" s="81"/>
      <c r="AA2837" s="81"/>
      <c r="AB2837" s="81"/>
      <c r="AC2837" s="81"/>
      <c r="AD2837" s="81"/>
      <c r="AE2837" s="81"/>
      <c r="AF2837" s="81"/>
      <c r="AG2837" s="81"/>
      <c r="AH2837" s="81"/>
    </row>
    <row r="2838" spans="2:34" ht="15" customHeight="1" x14ac:dyDescent="0.25"/>
    <row r="2839" spans="2:34" ht="15" customHeight="1" x14ac:dyDescent="0.25"/>
    <row r="2840" spans="2:34" ht="15" customHeight="1" x14ac:dyDescent="0.25"/>
    <row r="2841" spans="2:34" ht="15" customHeight="1" x14ac:dyDescent="0.25"/>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72:AG72"/>
    <mergeCell ref="B112:AH112"/>
    <mergeCell ref="B308:AH308"/>
    <mergeCell ref="B511:AH511"/>
    <mergeCell ref="B712:AH7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G2837"/>
  <sheetViews>
    <sheetView workbookViewId="0">
      <pane xSplit="2" ySplit="1" topLeftCell="N2" activePane="bottomRight" state="frozen"/>
      <selection pane="topRight" activeCell="C1" sqref="C1"/>
      <selection pane="bottomLeft" activeCell="A2" sqref="A2"/>
      <selection pane="bottomRight" activeCell="B15" sqref="B15:AG70"/>
    </sheetView>
  </sheetViews>
  <sheetFormatPr defaultColWidth="8.7109375" defaultRowHeight="15" customHeight="1" x14ac:dyDescent="0.2"/>
  <cols>
    <col min="1" max="1" width="21.28515625" style="57" bestFit="1" customWidth="1"/>
    <col min="2" max="2" width="46.7109375" style="57" customWidth="1"/>
    <col min="3" max="16384" width="8.7109375" style="57"/>
  </cols>
  <sheetData>
    <row r="1" spans="1:33" ht="15" customHeight="1" thickBot="1" x14ac:dyDescent="0.25">
      <c r="B1" s="73" t="s">
        <v>647</v>
      </c>
      <c r="C1" s="70">
        <v>2021</v>
      </c>
      <c r="D1" s="70">
        <v>2022</v>
      </c>
      <c r="E1" s="70">
        <v>2023</v>
      </c>
      <c r="F1" s="70">
        <v>2024</v>
      </c>
      <c r="G1" s="70">
        <v>2025</v>
      </c>
      <c r="H1" s="70">
        <v>2026</v>
      </c>
      <c r="I1" s="70">
        <v>2027</v>
      </c>
      <c r="J1" s="70">
        <v>2028</v>
      </c>
      <c r="K1" s="70">
        <v>2029</v>
      </c>
      <c r="L1" s="70">
        <v>2030</v>
      </c>
      <c r="M1" s="70">
        <v>2031</v>
      </c>
      <c r="N1" s="70">
        <v>2032</v>
      </c>
      <c r="O1" s="70">
        <v>2033</v>
      </c>
      <c r="P1" s="70">
        <v>2034</v>
      </c>
      <c r="Q1" s="70">
        <v>2035</v>
      </c>
      <c r="R1" s="70">
        <v>2036</v>
      </c>
      <c r="S1" s="70">
        <v>2037</v>
      </c>
      <c r="T1" s="70">
        <v>2038</v>
      </c>
      <c r="U1" s="70">
        <v>2039</v>
      </c>
      <c r="V1" s="70">
        <v>2040</v>
      </c>
      <c r="W1" s="70">
        <v>2041</v>
      </c>
      <c r="X1" s="70">
        <v>2042</v>
      </c>
      <c r="Y1" s="70">
        <v>2043</v>
      </c>
      <c r="Z1" s="70">
        <v>2044</v>
      </c>
      <c r="AA1" s="70">
        <v>2045</v>
      </c>
      <c r="AB1" s="70">
        <v>2046</v>
      </c>
      <c r="AC1" s="70">
        <v>2047</v>
      </c>
      <c r="AD1" s="70">
        <v>2048</v>
      </c>
      <c r="AE1" s="70">
        <v>2049</v>
      </c>
      <c r="AF1" s="70">
        <v>2050</v>
      </c>
    </row>
    <row r="2" spans="1:33" ht="15" customHeight="1" thickTop="1" x14ac:dyDescent="0.2"/>
    <row r="3" spans="1:33" ht="15" customHeight="1" x14ac:dyDescent="0.2">
      <c r="C3" s="75" t="s">
        <v>496</v>
      </c>
      <c r="D3" s="75" t="s">
        <v>646</v>
      </c>
      <c r="E3" s="75"/>
      <c r="F3" s="75"/>
      <c r="G3" s="75"/>
    </row>
    <row r="4" spans="1:33" ht="15" customHeight="1" x14ac:dyDescent="0.2">
      <c r="C4" s="75" t="s">
        <v>497</v>
      </c>
      <c r="D4" s="75" t="s">
        <v>645</v>
      </c>
      <c r="E4" s="75"/>
      <c r="F4" s="75"/>
      <c r="G4" s="75" t="s">
        <v>644</v>
      </c>
    </row>
    <row r="5" spans="1:33" ht="15" customHeight="1" x14ac:dyDescent="0.2">
      <c r="C5" s="75" t="s">
        <v>499</v>
      </c>
      <c r="D5" s="75" t="s">
        <v>643</v>
      </c>
      <c r="E5" s="75"/>
      <c r="F5" s="75"/>
      <c r="G5" s="75"/>
    </row>
    <row r="6" spans="1:33" ht="15" customHeight="1" x14ac:dyDescent="0.2">
      <c r="C6" s="75" t="s">
        <v>500</v>
      </c>
      <c r="D6" s="75"/>
      <c r="E6" s="75" t="s">
        <v>642</v>
      </c>
      <c r="F6" s="75"/>
      <c r="G6" s="75"/>
    </row>
    <row r="7" spans="1:33" ht="12" x14ac:dyDescent="0.2"/>
    <row r="8" spans="1:33" ht="12" x14ac:dyDescent="0.2"/>
    <row r="9" spans="1:33" ht="12" x14ac:dyDescent="0.2"/>
    <row r="10" spans="1:33" ht="15" customHeight="1" x14ac:dyDescent="0.25">
      <c r="A10" s="63" t="s">
        <v>320</v>
      </c>
      <c r="B10" s="74" t="s">
        <v>43</v>
      </c>
      <c r="AG10" s="71" t="s">
        <v>641</v>
      </c>
    </row>
    <row r="11" spans="1:33" ht="15" customHeight="1" x14ac:dyDescent="0.2">
      <c r="B11" s="73" t="s">
        <v>44</v>
      </c>
      <c r="AG11" s="71" t="s">
        <v>640</v>
      </c>
    </row>
    <row r="12" spans="1:33" ht="15" customHeight="1" x14ac:dyDescent="0.2">
      <c r="B12" s="73"/>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1" t="s">
        <v>639</v>
      </c>
    </row>
    <row r="13" spans="1:33" ht="15" customHeight="1" thickBot="1" x14ac:dyDescent="0.25">
      <c r="B13" s="70" t="s">
        <v>45</v>
      </c>
      <c r="C13" s="70">
        <v>2021</v>
      </c>
      <c r="D13" s="70">
        <v>2022</v>
      </c>
      <c r="E13" s="70">
        <v>2023</v>
      </c>
      <c r="F13" s="70">
        <v>2024</v>
      </c>
      <c r="G13" s="70">
        <v>2025</v>
      </c>
      <c r="H13" s="70">
        <v>2026</v>
      </c>
      <c r="I13" s="70">
        <v>2027</v>
      </c>
      <c r="J13" s="70">
        <v>2028</v>
      </c>
      <c r="K13" s="70">
        <v>2029</v>
      </c>
      <c r="L13" s="70">
        <v>2030</v>
      </c>
      <c r="M13" s="70">
        <v>2031</v>
      </c>
      <c r="N13" s="70">
        <v>2032</v>
      </c>
      <c r="O13" s="70">
        <v>2033</v>
      </c>
      <c r="P13" s="70">
        <v>2034</v>
      </c>
      <c r="Q13" s="70">
        <v>2035</v>
      </c>
      <c r="R13" s="70">
        <v>2036</v>
      </c>
      <c r="S13" s="70">
        <v>2037</v>
      </c>
      <c r="T13" s="70">
        <v>2038</v>
      </c>
      <c r="U13" s="70">
        <v>2039</v>
      </c>
      <c r="V13" s="70">
        <v>2040</v>
      </c>
      <c r="W13" s="70">
        <v>2041</v>
      </c>
      <c r="X13" s="70">
        <v>2042</v>
      </c>
      <c r="Y13" s="70">
        <v>2043</v>
      </c>
      <c r="Z13" s="70">
        <v>2044</v>
      </c>
      <c r="AA13" s="70">
        <v>2045</v>
      </c>
      <c r="AB13" s="70">
        <v>2046</v>
      </c>
      <c r="AC13" s="70">
        <v>2047</v>
      </c>
      <c r="AD13" s="70">
        <v>2048</v>
      </c>
      <c r="AE13" s="70">
        <v>2049</v>
      </c>
      <c r="AF13" s="70">
        <v>2050</v>
      </c>
      <c r="AG13" s="69" t="s">
        <v>638</v>
      </c>
    </row>
    <row r="14" spans="1:33" ht="15" customHeight="1" thickTop="1" x14ac:dyDescent="0.2"/>
    <row r="15" spans="1:33" ht="15" customHeight="1" x14ac:dyDescent="0.25">
      <c r="B15" s="6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63" t="s">
        <v>321</v>
      </c>
      <c r="B16" s="62" t="s">
        <v>47</v>
      </c>
      <c r="C16" s="64">
        <v>23.173487000000002</v>
      </c>
      <c r="D16" s="64">
        <v>24.717472000000001</v>
      </c>
      <c r="E16" s="64">
        <v>25.494104</v>
      </c>
      <c r="F16" s="64">
        <v>26.154641999999999</v>
      </c>
      <c r="G16" s="64">
        <v>27.054276999999999</v>
      </c>
      <c r="H16" s="64">
        <v>27.435596</v>
      </c>
      <c r="I16" s="64">
        <v>27.342155000000002</v>
      </c>
      <c r="J16" s="64">
        <v>27.686851999999998</v>
      </c>
      <c r="K16" s="64">
        <v>27.633852000000001</v>
      </c>
      <c r="L16" s="64">
        <v>27.555264999999999</v>
      </c>
      <c r="M16" s="64">
        <v>27.280258</v>
      </c>
      <c r="N16" s="64">
        <v>27.009712</v>
      </c>
      <c r="O16" s="64">
        <v>27.003247999999999</v>
      </c>
      <c r="P16" s="64">
        <v>26.646474999999999</v>
      </c>
      <c r="Q16" s="64">
        <v>26.477429999999998</v>
      </c>
      <c r="R16" s="64">
        <v>26.305444999999999</v>
      </c>
      <c r="S16" s="64">
        <v>26.016472</v>
      </c>
      <c r="T16" s="64">
        <v>25.819599</v>
      </c>
      <c r="U16" s="64">
        <v>25.821352000000001</v>
      </c>
      <c r="V16" s="64">
        <v>25.902487000000001</v>
      </c>
      <c r="W16" s="64">
        <v>25.722721</v>
      </c>
      <c r="X16" s="64">
        <v>25.635947999999999</v>
      </c>
      <c r="Y16" s="64">
        <v>25.636410000000001</v>
      </c>
      <c r="Z16" s="64">
        <v>25.47831</v>
      </c>
      <c r="AA16" s="64">
        <v>25.779816</v>
      </c>
      <c r="AB16" s="64">
        <v>25.951447999999999</v>
      </c>
      <c r="AC16" s="64">
        <v>25.981897</v>
      </c>
      <c r="AD16" s="64">
        <v>25.859144000000001</v>
      </c>
      <c r="AE16" s="64">
        <v>25.553583</v>
      </c>
      <c r="AF16" s="64">
        <v>26.234584999999999</v>
      </c>
      <c r="AG16" s="60">
        <v>4.287E-3</v>
      </c>
    </row>
    <row r="17" spans="1:33" ht="15" customHeight="1" x14ac:dyDescent="0.25">
      <c r="A17" s="63" t="s">
        <v>322</v>
      </c>
      <c r="B17" s="62" t="s">
        <v>48</v>
      </c>
      <c r="C17" s="64">
        <v>7.0062150000000001</v>
      </c>
      <c r="D17" s="64">
        <v>7.5528149999999998</v>
      </c>
      <c r="E17" s="64">
        <v>7.8837830000000002</v>
      </c>
      <c r="F17" s="64">
        <v>8.023396</v>
      </c>
      <c r="G17" s="64">
        <v>8.1639909999999993</v>
      </c>
      <c r="H17" s="64">
        <v>8.1082020000000004</v>
      </c>
      <c r="I17" s="64">
        <v>8.0414820000000002</v>
      </c>
      <c r="J17" s="64">
        <v>8.0296179999999993</v>
      </c>
      <c r="K17" s="64">
        <v>8.0821810000000003</v>
      </c>
      <c r="L17" s="64">
        <v>8.1559480000000004</v>
      </c>
      <c r="M17" s="64">
        <v>8.1848320000000001</v>
      </c>
      <c r="N17" s="64">
        <v>8.2599870000000006</v>
      </c>
      <c r="O17" s="64">
        <v>8.235239</v>
      </c>
      <c r="P17" s="64">
        <v>8.2500719999999994</v>
      </c>
      <c r="Q17" s="64">
        <v>8.2784399999999998</v>
      </c>
      <c r="R17" s="64">
        <v>8.2101170000000003</v>
      </c>
      <c r="S17" s="64">
        <v>8.1747200000000007</v>
      </c>
      <c r="T17" s="64">
        <v>8.1722750000000008</v>
      </c>
      <c r="U17" s="64">
        <v>8.2225110000000008</v>
      </c>
      <c r="V17" s="64">
        <v>8.2677019999999999</v>
      </c>
      <c r="W17" s="64">
        <v>8.2817030000000003</v>
      </c>
      <c r="X17" s="64">
        <v>8.384741</v>
      </c>
      <c r="Y17" s="64">
        <v>8.4902529999999992</v>
      </c>
      <c r="Z17" s="64">
        <v>8.4762629999999994</v>
      </c>
      <c r="AA17" s="64">
        <v>8.5796620000000008</v>
      </c>
      <c r="AB17" s="64">
        <v>8.6128929999999997</v>
      </c>
      <c r="AC17" s="64">
        <v>8.6344580000000004</v>
      </c>
      <c r="AD17" s="64">
        <v>8.6448269999999994</v>
      </c>
      <c r="AE17" s="64">
        <v>8.6502510000000008</v>
      </c>
      <c r="AF17" s="64">
        <v>8.7012350000000005</v>
      </c>
      <c r="AG17" s="60">
        <v>7.4989999999999996E-3</v>
      </c>
    </row>
    <row r="18" spans="1:33" ht="15" customHeight="1" x14ac:dyDescent="0.25">
      <c r="A18" s="63" t="s">
        <v>323</v>
      </c>
      <c r="B18" s="62" t="s">
        <v>49</v>
      </c>
      <c r="C18" s="64">
        <v>35.682777000000002</v>
      </c>
      <c r="D18" s="64">
        <v>36.629646000000001</v>
      </c>
      <c r="E18" s="64">
        <v>36.922058</v>
      </c>
      <c r="F18" s="64">
        <v>37.131554000000001</v>
      </c>
      <c r="G18" s="64">
        <v>37.233967</v>
      </c>
      <c r="H18" s="64">
        <v>37.210548000000003</v>
      </c>
      <c r="I18" s="64">
        <v>37.134987000000002</v>
      </c>
      <c r="J18" s="64">
        <v>37.74691</v>
      </c>
      <c r="K18" s="64">
        <v>38.012238000000004</v>
      </c>
      <c r="L18" s="64">
        <v>38.079895</v>
      </c>
      <c r="M18" s="64">
        <v>38.334229000000001</v>
      </c>
      <c r="N18" s="64">
        <v>38.609394000000002</v>
      </c>
      <c r="O18" s="64">
        <v>38.861305000000002</v>
      </c>
      <c r="P18" s="64">
        <v>38.688675000000003</v>
      </c>
      <c r="Q18" s="64">
        <v>38.547446999999998</v>
      </c>
      <c r="R18" s="64">
        <v>38.495739</v>
      </c>
      <c r="S18" s="64">
        <v>38.611136999999999</v>
      </c>
      <c r="T18" s="64">
        <v>38.832619000000001</v>
      </c>
      <c r="U18" s="64">
        <v>39.095233999999998</v>
      </c>
      <c r="V18" s="64">
        <v>39.377578999999997</v>
      </c>
      <c r="W18" s="64">
        <v>39.502231999999999</v>
      </c>
      <c r="X18" s="64">
        <v>39.694870000000002</v>
      </c>
      <c r="Y18" s="64">
        <v>40.037334000000001</v>
      </c>
      <c r="Z18" s="64">
        <v>40.361305000000002</v>
      </c>
      <c r="AA18" s="64">
        <v>40.596077000000001</v>
      </c>
      <c r="AB18" s="64">
        <v>40.848937999999997</v>
      </c>
      <c r="AC18" s="64">
        <v>41.134644000000002</v>
      </c>
      <c r="AD18" s="64">
        <v>41.335979000000002</v>
      </c>
      <c r="AE18" s="64">
        <v>41.513866</v>
      </c>
      <c r="AF18" s="64">
        <v>41.894924000000003</v>
      </c>
      <c r="AG18" s="60">
        <v>5.5500000000000002E-3</v>
      </c>
    </row>
    <row r="19" spans="1:33" ht="15" customHeight="1" x14ac:dyDescent="0.25">
      <c r="A19" s="63" t="s">
        <v>324</v>
      </c>
      <c r="B19" s="62" t="s">
        <v>50</v>
      </c>
      <c r="C19" s="64">
        <v>13.089978</v>
      </c>
      <c r="D19" s="64">
        <v>12.741251999999999</v>
      </c>
      <c r="E19" s="64">
        <v>12.812080999999999</v>
      </c>
      <c r="F19" s="64">
        <v>11.346849000000001</v>
      </c>
      <c r="G19" s="64">
        <v>10.919338</v>
      </c>
      <c r="H19" s="64">
        <v>10.890395</v>
      </c>
      <c r="I19" s="64">
        <v>10.594276000000001</v>
      </c>
      <c r="J19" s="64">
        <v>10.517385000000001</v>
      </c>
      <c r="K19" s="64">
        <v>10.477952</v>
      </c>
      <c r="L19" s="64">
        <v>10.320335</v>
      </c>
      <c r="M19" s="64">
        <v>10.278053999999999</v>
      </c>
      <c r="N19" s="64">
        <v>10.186623000000001</v>
      </c>
      <c r="O19" s="64">
        <v>10.161192</v>
      </c>
      <c r="P19" s="64">
        <v>9.8407079999999993</v>
      </c>
      <c r="Q19" s="64">
        <v>9.5687519999999999</v>
      </c>
      <c r="R19" s="64">
        <v>9.414873</v>
      </c>
      <c r="S19" s="64">
        <v>9.2873289999999997</v>
      </c>
      <c r="T19" s="64">
        <v>9.3013359999999992</v>
      </c>
      <c r="U19" s="64">
        <v>9.2276330000000009</v>
      </c>
      <c r="V19" s="64">
        <v>9.1459650000000003</v>
      </c>
      <c r="W19" s="64">
        <v>9.1226819999999993</v>
      </c>
      <c r="X19" s="64">
        <v>9.0860120000000002</v>
      </c>
      <c r="Y19" s="64">
        <v>8.961373</v>
      </c>
      <c r="Z19" s="64">
        <v>8.89466</v>
      </c>
      <c r="AA19" s="64">
        <v>8.785145</v>
      </c>
      <c r="AB19" s="64">
        <v>8.7206039999999998</v>
      </c>
      <c r="AC19" s="64">
        <v>8.6230239999999991</v>
      </c>
      <c r="AD19" s="64">
        <v>8.5444119999999995</v>
      </c>
      <c r="AE19" s="64">
        <v>8.5071809999999992</v>
      </c>
      <c r="AF19" s="64">
        <v>8.5720969999999994</v>
      </c>
      <c r="AG19" s="60">
        <v>-1.4492E-2</v>
      </c>
    </row>
    <row r="20" spans="1:33" ht="15" customHeight="1" x14ac:dyDescent="0.25">
      <c r="A20" s="63" t="s">
        <v>325</v>
      </c>
      <c r="B20" s="62" t="s">
        <v>51</v>
      </c>
      <c r="C20" s="64">
        <v>8.1211500000000001</v>
      </c>
      <c r="D20" s="64">
        <v>8.1831110000000002</v>
      </c>
      <c r="E20" s="64">
        <v>8.2025790000000001</v>
      </c>
      <c r="F20" s="64">
        <v>8.239058</v>
      </c>
      <c r="G20" s="64">
        <v>8.1638990000000007</v>
      </c>
      <c r="H20" s="64">
        <v>8.0757549999999991</v>
      </c>
      <c r="I20" s="64">
        <v>7.9302669999999997</v>
      </c>
      <c r="J20" s="64">
        <v>7.3689460000000002</v>
      </c>
      <c r="K20" s="64">
        <v>7.2995039999999998</v>
      </c>
      <c r="L20" s="64">
        <v>7.3070060000000003</v>
      </c>
      <c r="M20" s="64">
        <v>7.3184230000000001</v>
      </c>
      <c r="N20" s="64">
        <v>7.3263429999999996</v>
      </c>
      <c r="O20" s="64">
        <v>6.8084160000000002</v>
      </c>
      <c r="P20" s="64">
        <v>6.8156670000000004</v>
      </c>
      <c r="Q20" s="64">
        <v>6.7474470000000002</v>
      </c>
      <c r="R20" s="64">
        <v>6.7583539999999998</v>
      </c>
      <c r="S20" s="64">
        <v>6.760554</v>
      </c>
      <c r="T20" s="64">
        <v>6.7626590000000002</v>
      </c>
      <c r="U20" s="64">
        <v>6.762759</v>
      </c>
      <c r="V20" s="64">
        <v>6.766273</v>
      </c>
      <c r="W20" s="64">
        <v>6.7793599999999996</v>
      </c>
      <c r="X20" s="64">
        <v>6.788805</v>
      </c>
      <c r="Y20" s="64">
        <v>6.797936</v>
      </c>
      <c r="Z20" s="64">
        <v>6.8059019999999997</v>
      </c>
      <c r="AA20" s="64">
        <v>6.8144450000000001</v>
      </c>
      <c r="AB20" s="64">
        <v>6.8189029999999997</v>
      </c>
      <c r="AC20" s="64">
        <v>6.8233490000000003</v>
      </c>
      <c r="AD20" s="64">
        <v>6.8261190000000003</v>
      </c>
      <c r="AE20" s="64">
        <v>6.829472</v>
      </c>
      <c r="AF20" s="64">
        <v>6.8343129999999999</v>
      </c>
      <c r="AG20" s="60">
        <v>-5.9309999999999996E-3</v>
      </c>
    </row>
    <row r="21" spans="1:33" ht="15" customHeight="1" x14ac:dyDescent="0.25">
      <c r="A21" s="63" t="s">
        <v>326</v>
      </c>
      <c r="B21" s="62" t="s">
        <v>192</v>
      </c>
      <c r="C21" s="64">
        <v>2.288529</v>
      </c>
      <c r="D21" s="64">
        <v>2.3965299999999998</v>
      </c>
      <c r="E21" s="64">
        <v>2.5203760000000002</v>
      </c>
      <c r="F21" s="64">
        <v>2.6075819999999998</v>
      </c>
      <c r="G21" s="64">
        <v>2.562303</v>
      </c>
      <c r="H21" s="64">
        <v>2.533515</v>
      </c>
      <c r="I21" s="64">
        <v>2.5148000000000001</v>
      </c>
      <c r="J21" s="64">
        <v>2.4944809999999999</v>
      </c>
      <c r="K21" s="64">
        <v>2.4826299999999999</v>
      </c>
      <c r="L21" s="64">
        <v>2.4713959999999999</v>
      </c>
      <c r="M21" s="64">
        <v>2.4567709999999998</v>
      </c>
      <c r="N21" s="64">
        <v>2.4500829999999998</v>
      </c>
      <c r="O21" s="64">
        <v>2.436512</v>
      </c>
      <c r="P21" s="64">
        <v>2.4270999999999998</v>
      </c>
      <c r="Q21" s="64">
        <v>2.4106049999999999</v>
      </c>
      <c r="R21" s="64">
        <v>2.3970229999999999</v>
      </c>
      <c r="S21" s="64">
        <v>2.3926630000000002</v>
      </c>
      <c r="T21" s="64">
        <v>2.3816570000000001</v>
      </c>
      <c r="U21" s="64">
        <v>2.3768020000000001</v>
      </c>
      <c r="V21" s="64">
        <v>2.3701400000000001</v>
      </c>
      <c r="W21" s="64">
        <v>2.3620960000000002</v>
      </c>
      <c r="X21" s="64">
        <v>2.3541889999999999</v>
      </c>
      <c r="Y21" s="64">
        <v>2.3426999999999998</v>
      </c>
      <c r="Z21" s="64">
        <v>2.3369900000000001</v>
      </c>
      <c r="AA21" s="64">
        <v>2.3251300000000001</v>
      </c>
      <c r="AB21" s="64">
        <v>2.3184429999999998</v>
      </c>
      <c r="AC21" s="64">
        <v>2.3090259999999998</v>
      </c>
      <c r="AD21" s="64">
        <v>2.304834</v>
      </c>
      <c r="AE21" s="64">
        <v>2.2952330000000001</v>
      </c>
      <c r="AF21" s="64">
        <v>2.2746879999999998</v>
      </c>
      <c r="AG21" s="60">
        <v>-2.0900000000000001E-4</v>
      </c>
    </row>
    <row r="22" spans="1:33" ht="15" customHeight="1" x14ac:dyDescent="0.25">
      <c r="A22" s="63" t="s">
        <v>327</v>
      </c>
      <c r="B22" s="62" t="s">
        <v>52</v>
      </c>
      <c r="C22" s="64">
        <v>4.7011900000000004</v>
      </c>
      <c r="D22" s="64">
        <v>4.8336649999999999</v>
      </c>
      <c r="E22" s="64">
        <v>4.7369510000000004</v>
      </c>
      <c r="F22" s="64">
        <v>4.7318429999999996</v>
      </c>
      <c r="G22" s="64">
        <v>4.7514820000000002</v>
      </c>
      <c r="H22" s="64">
        <v>4.7400380000000002</v>
      </c>
      <c r="I22" s="64">
        <v>4.7281459999999997</v>
      </c>
      <c r="J22" s="64">
        <v>4.7067750000000004</v>
      </c>
      <c r="K22" s="64">
        <v>4.7082629999999996</v>
      </c>
      <c r="L22" s="64">
        <v>4.6997</v>
      </c>
      <c r="M22" s="64">
        <v>4.6885269999999997</v>
      </c>
      <c r="N22" s="64">
        <v>4.6818270000000002</v>
      </c>
      <c r="O22" s="64">
        <v>4.6667490000000003</v>
      </c>
      <c r="P22" s="64">
        <v>4.6540860000000004</v>
      </c>
      <c r="Q22" s="64">
        <v>4.6489719999999997</v>
      </c>
      <c r="R22" s="64">
        <v>4.641438</v>
      </c>
      <c r="S22" s="64">
        <v>4.6341799999999997</v>
      </c>
      <c r="T22" s="64">
        <v>4.6383159999999997</v>
      </c>
      <c r="U22" s="64">
        <v>4.6474570000000002</v>
      </c>
      <c r="V22" s="64">
        <v>4.6834860000000003</v>
      </c>
      <c r="W22" s="64">
        <v>4.7054450000000001</v>
      </c>
      <c r="X22" s="64">
        <v>4.7221570000000002</v>
      </c>
      <c r="Y22" s="64">
        <v>4.7483430000000002</v>
      </c>
      <c r="Z22" s="64">
        <v>4.7919939999999999</v>
      </c>
      <c r="AA22" s="64">
        <v>4.8140039999999997</v>
      </c>
      <c r="AB22" s="64">
        <v>4.8435649999999999</v>
      </c>
      <c r="AC22" s="64">
        <v>4.8766879999999997</v>
      </c>
      <c r="AD22" s="64">
        <v>4.909999</v>
      </c>
      <c r="AE22" s="64">
        <v>4.942437</v>
      </c>
      <c r="AF22" s="64">
        <v>4.9846370000000002</v>
      </c>
      <c r="AG22" s="60">
        <v>2.0209999999999998E-3</v>
      </c>
    </row>
    <row r="23" spans="1:33" ht="15" customHeight="1" x14ac:dyDescent="0.25">
      <c r="A23" s="63" t="s">
        <v>328</v>
      </c>
      <c r="B23" s="62" t="s">
        <v>53</v>
      </c>
      <c r="C23" s="64">
        <v>4.8390050000000002</v>
      </c>
      <c r="D23" s="64">
        <v>5.5444839999999997</v>
      </c>
      <c r="E23" s="64">
        <v>6.0855569999999997</v>
      </c>
      <c r="F23" s="64">
        <v>6.9892269999999996</v>
      </c>
      <c r="G23" s="64">
        <v>7.5613590000000004</v>
      </c>
      <c r="H23" s="64">
        <v>7.8463159999999998</v>
      </c>
      <c r="I23" s="64">
        <v>8.3474660000000007</v>
      </c>
      <c r="J23" s="64">
        <v>8.5777000000000001</v>
      </c>
      <c r="K23" s="64">
        <v>8.7871590000000008</v>
      </c>
      <c r="L23" s="64">
        <v>9.1559860000000004</v>
      </c>
      <c r="M23" s="64">
        <v>9.4117800000000003</v>
      </c>
      <c r="N23" s="64">
        <v>9.6492149999999999</v>
      </c>
      <c r="O23" s="64">
        <v>9.9103840000000005</v>
      </c>
      <c r="P23" s="64">
        <v>10.464489</v>
      </c>
      <c r="Q23" s="64">
        <v>11.179779999999999</v>
      </c>
      <c r="R23" s="64">
        <v>11.560812</v>
      </c>
      <c r="S23" s="64">
        <v>11.709242</v>
      </c>
      <c r="T23" s="64">
        <v>11.735645</v>
      </c>
      <c r="U23" s="64">
        <v>11.787336</v>
      </c>
      <c r="V23" s="64">
        <v>11.864063</v>
      </c>
      <c r="W23" s="64">
        <v>11.965892999999999</v>
      </c>
      <c r="X23" s="64">
        <v>12.084974000000001</v>
      </c>
      <c r="Y23" s="64">
        <v>12.202391</v>
      </c>
      <c r="Z23" s="64">
        <v>12.369851000000001</v>
      </c>
      <c r="AA23" s="64">
        <v>12.586577</v>
      </c>
      <c r="AB23" s="64">
        <v>12.70438</v>
      </c>
      <c r="AC23" s="64">
        <v>12.871214</v>
      </c>
      <c r="AD23" s="64">
        <v>13.03612</v>
      </c>
      <c r="AE23" s="64">
        <v>13.182046</v>
      </c>
      <c r="AF23" s="64">
        <v>13.273847</v>
      </c>
      <c r="AG23" s="60">
        <v>3.5408000000000002E-2</v>
      </c>
    </row>
    <row r="24" spans="1:33" ht="15" customHeight="1" x14ac:dyDescent="0.25">
      <c r="A24" s="63" t="s">
        <v>329</v>
      </c>
      <c r="B24" s="62" t="s">
        <v>54</v>
      </c>
      <c r="C24" s="64">
        <v>2.1335760000000001</v>
      </c>
      <c r="D24" s="64">
        <v>1.0129729999999999</v>
      </c>
      <c r="E24" s="64">
        <v>0.87985500000000005</v>
      </c>
      <c r="F24" s="64">
        <v>0.89494600000000002</v>
      </c>
      <c r="G24" s="64">
        <v>0.77427100000000004</v>
      </c>
      <c r="H24" s="64">
        <v>0.88321000000000005</v>
      </c>
      <c r="I24" s="64">
        <v>0.86990000000000001</v>
      </c>
      <c r="J24" s="64">
        <v>0.79612899999999998</v>
      </c>
      <c r="K24" s="64">
        <v>0.77055099999999999</v>
      </c>
      <c r="L24" s="64">
        <v>0.770231</v>
      </c>
      <c r="M24" s="64">
        <v>0.76856500000000005</v>
      </c>
      <c r="N24" s="64">
        <v>0.63267300000000004</v>
      </c>
      <c r="O24" s="64">
        <v>0.63193500000000002</v>
      </c>
      <c r="P24" s="64">
        <v>0.64056500000000005</v>
      </c>
      <c r="Q24" s="64">
        <v>0.63755099999999998</v>
      </c>
      <c r="R24" s="64">
        <v>0.64736700000000003</v>
      </c>
      <c r="S24" s="64">
        <v>0.651814</v>
      </c>
      <c r="T24" s="64">
        <v>0.65363300000000002</v>
      </c>
      <c r="U24" s="64">
        <v>0.65149100000000004</v>
      </c>
      <c r="V24" s="64">
        <v>0.64203699999999997</v>
      </c>
      <c r="W24" s="64">
        <v>0.639621</v>
      </c>
      <c r="X24" s="64">
        <v>0.63405599999999995</v>
      </c>
      <c r="Y24" s="64">
        <v>0.62779700000000005</v>
      </c>
      <c r="Z24" s="64">
        <v>0.63269799999999998</v>
      </c>
      <c r="AA24" s="64">
        <v>0.62671699999999997</v>
      </c>
      <c r="AB24" s="64">
        <v>0.61856599999999995</v>
      </c>
      <c r="AC24" s="64">
        <v>0.61455000000000004</v>
      </c>
      <c r="AD24" s="64">
        <v>0.62107800000000002</v>
      </c>
      <c r="AE24" s="64">
        <v>0.62837600000000005</v>
      </c>
      <c r="AF24" s="64">
        <v>0.62333499999999997</v>
      </c>
      <c r="AG24" s="60">
        <v>-4.1542000000000003E-2</v>
      </c>
    </row>
    <row r="25" spans="1:33" ht="15" customHeight="1" x14ac:dyDescent="0.2">
      <c r="A25" s="63" t="s">
        <v>330</v>
      </c>
      <c r="B25" s="66" t="s">
        <v>55</v>
      </c>
      <c r="C25" s="68">
        <v>101.035904</v>
      </c>
      <c r="D25" s="68">
        <v>103.611946</v>
      </c>
      <c r="E25" s="68">
        <v>105.53733099999999</v>
      </c>
      <c r="F25" s="68">
        <v>106.119095</v>
      </c>
      <c r="G25" s="68">
        <v>107.18489099999999</v>
      </c>
      <c r="H25" s="68">
        <v>107.723572</v>
      </c>
      <c r="I25" s="68">
        <v>107.503479</v>
      </c>
      <c r="J25" s="68">
        <v>107.924797</v>
      </c>
      <c r="K25" s="68">
        <v>108.254341</v>
      </c>
      <c r="L25" s="68">
        <v>108.515762</v>
      </c>
      <c r="M25" s="68">
        <v>108.721436</v>
      </c>
      <c r="N25" s="68">
        <v>108.80585499999999</v>
      </c>
      <c r="O25" s="68">
        <v>108.714989</v>
      </c>
      <c r="P25" s="68">
        <v>108.427834</v>
      </c>
      <c r="Q25" s="68">
        <v>108.496422</v>
      </c>
      <c r="R25" s="68">
        <v>108.431175</v>
      </c>
      <c r="S25" s="68">
        <v>108.238113</v>
      </c>
      <c r="T25" s="68">
        <v>108.297737</v>
      </c>
      <c r="U25" s="68">
        <v>108.592575</v>
      </c>
      <c r="V25" s="68">
        <v>109.01973</v>
      </c>
      <c r="W25" s="68">
        <v>109.081749</v>
      </c>
      <c r="X25" s="68">
        <v>109.385757</v>
      </c>
      <c r="Y25" s="68">
        <v>109.844543</v>
      </c>
      <c r="Z25" s="68">
        <v>110.147972</v>
      </c>
      <c r="AA25" s="68">
        <v>110.90757000000001</v>
      </c>
      <c r="AB25" s="68">
        <v>111.437744</v>
      </c>
      <c r="AC25" s="68">
        <v>111.86885100000001</v>
      </c>
      <c r="AD25" s="68">
        <v>112.08251199999999</v>
      </c>
      <c r="AE25" s="68">
        <v>112.10244</v>
      </c>
      <c r="AF25" s="68">
        <v>113.393669</v>
      </c>
      <c r="AG25" s="6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6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63" t="s">
        <v>331</v>
      </c>
      <c r="B28" s="62" t="s">
        <v>57</v>
      </c>
      <c r="C28" s="64">
        <v>13.849983</v>
      </c>
      <c r="D28" s="64">
        <v>16.370850000000001</v>
      </c>
      <c r="E28" s="64">
        <v>16.629141000000001</v>
      </c>
      <c r="F28" s="64">
        <v>15.971055</v>
      </c>
      <c r="G28" s="64">
        <v>15.230758</v>
      </c>
      <c r="H28" s="64">
        <v>14.679036</v>
      </c>
      <c r="I28" s="64">
        <v>14.643375000000001</v>
      </c>
      <c r="J28" s="64">
        <v>14.357627000000001</v>
      </c>
      <c r="K28" s="64">
        <v>14.264915999999999</v>
      </c>
      <c r="L28" s="64">
        <v>14.200820999999999</v>
      </c>
      <c r="M28" s="64">
        <v>14.399286</v>
      </c>
      <c r="N28" s="64">
        <v>14.778255</v>
      </c>
      <c r="O28" s="64">
        <v>14.611300999999999</v>
      </c>
      <c r="P28" s="64">
        <v>14.955673000000001</v>
      </c>
      <c r="Q28" s="64">
        <v>15.036996</v>
      </c>
      <c r="R28" s="64">
        <v>15.363056</v>
      </c>
      <c r="S28" s="64">
        <v>15.527345</v>
      </c>
      <c r="T28" s="64">
        <v>15.740888</v>
      </c>
      <c r="U28" s="64">
        <v>15.813135000000001</v>
      </c>
      <c r="V28" s="64">
        <v>15.458242</v>
      </c>
      <c r="W28" s="64">
        <v>15.443821</v>
      </c>
      <c r="X28" s="64">
        <v>15.243117</v>
      </c>
      <c r="Y28" s="64">
        <v>14.882616000000001</v>
      </c>
      <c r="Z28" s="64">
        <v>15.204732</v>
      </c>
      <c r="AA28" s="64">
        <v>14.507173999999999</v>
      </c>
      <c r="AB28" s="64">
        <v>14.091373000000001</v>
      </c>
      <c r="AC28" s="64">
        <v>13.903983999999999</v>
      </c>
      <c r="AD28" s="64">
        <v>14.131474000000001</v>
      </c>
      <c r="AE28" s="64">
        <v>14.485480000000001</v>
      </c>
      <c r="AF28" s="64">
        <v>13.759513</v>
      </c>
      <c r="AG28" s="60">
        <v>-2.2599999999999999E-4</v>
      </c>
    </row>
    <row r="29" spans="1:33" ht="15" customHeight="1" x14ac:dyDescent="0.25">
      <c r="A29" s="63" t="s">
        <v>332</v>
      </c>
      <c r="B29" s="62" t="s">
        <v>58</v>
      </c>
      <c r="C29" s="64">
        <v>4.7159639999999996</v>
      </c>
      <c r="D29" s="64">
        <v>4.4709909999999997</v>
      </c>
      <c r="E29" s="64">
        <v>3.845002</v>
      </c>
      <c r="F29" s="64">
        <v>3.9238819999999999</v>
      </c>
      <c r="G29" s="64">
        <v>4.01288</v>
      </c>
      <c r="H29" s="64">
        <v>3.9654750000000001</v>
      </c>
      <c r="I29" s="64">
        <v>3.9148239999999999</v>
      </c>
      <c r="J29" s="64">
        <v>3.8320599999999998</v>
      </c>
      <c r="K29" s="64">
        <v>3.7203219999999999</v>
      </c>
      <c r="L29" s="64">
        <v>3.6937340000000001</v>
      </c>
      <c r="M29" s="64">
        <v>3.6342319999999999</v>
      </c>
      <c r="N29" s="64">
        <v>3.635437</v>
      </c>
      <c r="O29" s="64">
        <v>3.5949499999999999</v>
      </c>
      <c r="P29" s="64">
        <v>3.5628989999999998</v>
      </c>
      <c r="Q29" s="64">
        <v>3.5439729999999998</v>
      </c>
      <c r="R29" s="64">
        <v>3.4976250000000002</v>
      </c>
      <c r="S29" s="64">
        <v>3.494834</v>
      </c>
      <c r="T29" s="64">
        <v>3.5053169999999998</v>
      </c>
      <c r="U29" s="64">
        <v>3.5012050000000001</v>
      </c>
      <c r="V29" s="64">
        <v>3.4830779999999999</v>
      </c>
      <c r="W29" s="64">
        <v>3.5034010000000002</v>
      </c>
      <c r="X29" s="64">
        <v>3.5066989999999998</v>
      </c>
      <c r="Y29" s="64">
        <v>3.5148820000000001</v>
      </c>
      <c r="Z29" s="64">
        <v>3.5296599999999998</v>
      </c>
      <c r="AA29" s="64">
        <v>3.55301</v>
      </c>
      <c r="AB29" s="64">
        <v>3.5662569999999998</v>
      </c>
      <c r="AC29" s="64">
        <v>3.5994120000000001</v>
      </c>
      <c r="AD29" s="64">
        <v>3.6864880000000002</v>
      </c>
      <c r="AE29" s="64">
        <v>3.6776529999999998</v>
      </c>
      <c r="AF29" s="64">
        <v>3.6424300000000001</v>
      </c>
      <c r="AG29" s="60">
        <v>-8.8669999999999999E-3</v>
      </c>
    </row>
    <row r="30" spans="1:33" ht="15" customHeight="1" x14ac:dyDescent="0.25">
      <c r="A30" s="63" t="s">
        <v>333</v>
      </c>
      <c r="B30" s="62" t="s">
        <v>63</v>
      </c>
      <c r="C30" s="64">
        <v>2.798295</v>
      </c>
      <c r="D30" s="64">
        <v>2.540921</v>
      </c>
      <c r="E30" s="64">
        <v>2.4598689999999999</v>
      </c>
      <c r="F30" s="64">
        <v>2.3568530000000001</v>
      </c>
      <c r="G30" s="64">
        <v>2.2828909999999998</v>
      </c>
      <c r="H30" s="64">
        <v>2.2567409999999999</v>
      </c>
      <c r="I30" s="64">
        <v>2.221225</v>
      </c>
      <c r="J30" s="64">
        <v>2.1706270000000001</v>
      </c>
      <c r="K30" s="64">
        <v>2.0368050000000002</v>
      </c>
      <c r="L30" s="64">
        <v>1.983411</v>
      </c>
      <c r="M30" s="64">
        <v>1.890747</v>
      </c>
      <c r="N30" s="64">
        <v>1.8788009999999999</v>
      </c>
      <c r="O30" s="64">
        <v>1.924771</v>
      </c>
      <c r="P30" s="64">
        <v>1.886512</v>
      </c>
      <c r="Q30" s="64">
        <v>1.844462</v>
      </c>
      <c r="R30" s="64">
        <v>1.8390280000000001</v>
      </c>
      <c r="S30" s="64">
        <v>1.8733390000000001</v>
      </c>
      <c r="T30" s="64">
        <v>1.870136</v>
      </c>
      <c r="U30" s="64">
        <v>1.8399859999999999</v>
      </c>
      <c r="V30" s="64">
        <v>1.805083</v>
      </c>
      <c r="W30" s="64">
        <v>1.780095</v>
      </c>
      <c r="X30" s="64">
        <v>1.7721610000000001</v>
      </c>
      <c r="Y30" s="64">
        <v>1.7107829999999999</v>
      </c>
      <c r="Z30" s="64">
        <v>1.5873250000000001</v>
      </c>
      <c r="AA30" s="64">
        <v>1.509457</v>
      </c>
      <c r="AB30" s="64">
        <v>1.489166</v>
      </c>
      <c r="AC30" s="64">
        <v>1.4608019999999999</v>
      </c>
      <c r="AD30" s="64">
        <v>1.464388</v>
      </c>
      <c r="AE30" s="64">
        <v>1.431648</v>
      </c>
      <c r="AF30" s="64">
        <v>1.387205</v>
      </c>
      <c r="AG30" s="60">
        <v>-2.3907000000000001E-2</v>
      </c>
    </row>
    <row r="31" spans="1:33" x14ac:dyDescent="0.25">
      <c r="A31" s="63" t="s">
        <v>334</v>
      </c>
      <c r="B31" s="62" t="s">
        <v>335</v>
      </c>
      <c r="C31" s="64">
        <v>0.29038799999999998</v>
      </c>
      <c r="D31" s="64">
        <v>0.22012000000000001</v>
      </c>
      <c r="E31" s="64">
        <v>0.11650000000000001</v>
      </c>
      <c r="F31" s="64">
        <v>0.120814</v>
      </c>
      <c r="G31" s="64">
        <v>0.110212</v>
      </c>
      <c r="H31" s="64">
        <v>0.115351</v>
      </c>
      <c r="I31" s="64">
        <v>0.128298</v>
      </c>
      <c r="J31" s="64">
        <v>0.136961</v>
      </c>
      <c r="K31" s="64">
        <v>0.13830899999999999</v>
      </c>
      <c r="L31" s="64">
        <v>0.145788</v>
      </c>
      <c r="M31" s="64">
        <v>0.13736599999999999</v>
      </c>
      <c r="N31" s="64">
        <v>0.14191400000000001</v>
      </c>
      <c r="O31" s="64">
        <v>0.134995</v>
      </c>
      <c r="P31" s="64">
        <v>0.140072</v>
      </c>
      <c r="Q31" s="64">
        <v>0.137182</v>
      </c>
      <c r="R31" s="64">
        <v>0.13678799999999999</v>
      </c>
      <c r="S31" s="64">
        <v>0.13159199999999999</v>
      </c>
      <c r="T31" s="64">
        <v>0.13375000000000001</v>
      </c>
      <c r="U31" s="64">
        <v>0.13447799999999999</v>
      </c>
      <c r="V31" s="64">
        <v>0.13620399999999999</v>
      </c>
      <c r="W31" s="64">
        <v>0.131303</v>
      </c>
      <c r="X31" s="64">
        <v>0.131657</v>
      </c>
      <c r="Y31" s="64">
        <v>0.13910800000000001</v>
      </c>
      <c r="Z31" s="64">
        <v>0.13867099999999999</v>
      </c>
      <c r="AA31" s="64">
        <v>0.13456899999999999</v>
      </c>
      <c r="AB31" s="64">
        <v>0.13466600000000001</v>
      </c>
      <c r="AC31" s="64">
        <v>0.13440299999999999</v>
      </c>
      <c r="AD31" s="64">
        <v>0.13461000000000001</v>
      </c>
      <c r="AE31" s="64">
        <v>0.13483000000000001</v>
      </c>
      <c r="AF31" s="64">
        <v>0.13547200000000001</v>
      </c>
      <c r="AG31" s="60">
        <v>-2.5949E-2</v>
      </c>
    </row>
    <row r="32" spans="1:33" ht="12" x14ac:dyDescent="0.2">
      <c r="A32" s="63" t="s">
        <v>336</v>
      </c>
      <c r="B32" s="66" t="s">
        <v>55</v>
      </c>
      <c r="C32" s="68">
        <v>21.654629</v>
      </c>
      <c r="D32" s="68">
        <v>23.602882000000001</v>
      </c>
      <c r="E32" s="68">
        <v>23.050509999999999</v>
      </c>
      <c r="F32" s="68">
        <v>22.372603999999999</v>
      </c>
      <c r="G32" s="68">
        <v>21.63674</v>
      </c>
      <c r="H32" s="68">
        <v>21.016601999999999</v>
      </c>
      <c r="I32" s="68">
        <v>20.907722</v>
      </c>
      <c r="J32" s="68">
        <v>20.497274000000001</v>
      </c>
      <c r="K32" s="68">
        <v>20.160353000000001</v>
      </c>
      <c r="L32" s="68">
        <v>20.023755999999999</v>
      </c>
      <c r="M32" s="68">
        <v>20.061630000000001</v>
      </c>
      <c r="N32" s="68">
        <v>20.434408000000001</v>
      </c>
      <c r="O32" s="68">
        <v>20.266016</v>
      </c>
      <c r="P32" s="68">
        <v>20.545155999999999</v>
      </c>
      <c r="Q32" s="68">
        <v>20.562612999999999</v>
      </c>
      <c r="R32" s="68">
        <v>20.836497999999999</v>
      </c>
      <c r="S32" s="68">
        <v>21.027108999999999</v>
      </c>
      <c r="T32" s="68">
        <v>21.250091999999999</v>
      </c>
      <c r="U32" s="68">
        <v>21.288803000000001</v>
      </c>
      <c r="V32" s="68">
        <v>20.882607</v>
      </c>
      <c r="W32" s="68">
        <v>20.858619999999998</v>
      </c>
      <c r="X32" s="68">
        <v>20.653632999999999</v>
      </c>
      <c r="Y32" s="68">
        <v>20.247391</v>
      </c>
      <c r="Z32" s="68">
        <v>20.460387999999998</v>
      </c>
      <c r="AA32" s="68">
        <v>19.70421</v>
      </c>
      <c r="AB32" s="68">
        <v>19.281464</v>
      </c>
      <c r="AC32" s="68">
        <v>19.098602</v>
      </c>
      <c r="AD32" s="68">
        <v>19.41696</v>
      </c>
      <c r="AE32" s="68">
        <v>19.729611999999999</v>
      </c>
      <c r="AF32" s="68">
        <v>18.924620000000001</v>
      </c>
      <c r="AG32" s="67">
        <v>-4.6360000000000004E-3</v>
      </c>
    </row>
    <row r="33" spans="1:33" x14ac:dyDescent="0.25">
      <c r="B33"/>
      <c r="C33"/>
      <c r="D33"/>
      <c r="E33"/>
      <c r="F33"/>
      <c r="G33"/>
      <c r="H33"/>
      <c r="I33"/>
      <c r="J33"/>
      <c r="K33"/>
      <c r="L33"/>
      <c r="M33"/>
      <c r="N33"/>
      <c r="O33"/>
      <c r="P33"/>
      <c r="Q33"/>
      <c r="R33"/>
      <c r="S33"/>
      <c r="T33"/>
      <c r="U33"/>
      <c r="V33"/>
      <c r="W33"/>
      <c r="X33"/>
      <c r="Y33"/>
      <c r="Z33"/>
      <c r="AA33"/>
      <c r="AB33"/>
      <c r="AC33"/>
      <c r="AD33"/>
      <c r="AE33"/>
      <c r="AF33"/>
      <c r="AG33"/>
    </row>
    <row r="34" spans="1:33" x14ac:dyDescent="0.25">
      <c r="B34" s="66" t="s">
        <v>59</v>
      </c>
      <c r="C34"/>
      <c r="D34"/>
      <c r="E34"/>
      <c r="F34"/>
      <c r="G34"/>
      <c r="H34"/>
      <c r="I34"/>
      <c r="J34"/>
      <c r="K34"/>
      <c r="L34"/>
      <c r="M34"/>
      <c r="N34"/>
      <c r="O34"/>
      <c r="P34"/>
      <c r="Q34"/>
      <c r="R34"/>
      <c r="S34"/>
      <c r="T34"/>
      <c r="U34"/>
      <c r="V34"/>
      <c r="W34"/>
      <c r="X34"/>
      <c r="Y34"/>
      <c r="Z34"/>
      <c r="AA34"/>
      <c r="AB34"/>
      <c r="AC34"/>
      <c r="AD34"/>
      <c r="AE34"/>
      <c r="AF34"/>
      <c r="AG34"/>
    </row>
    <row r="35" spans="1:33" x14ac:dyDescent="0.25">
      <c r="A35" s="63" t="s">
        <v>337</v>
      </c>
      <c r="B35" s="62" t="s">
        <v>338</v>
      </c>
      <c r="C35" s="64">
        <v>16.73385</v>
      </c>
      <c r="D35" s="64">
        <v>18.356297999999999</v>
      </c>
      <c r="E35" s="64">
        <v>19.182388</v>
      </c>
      <c r="F35" s="64">
        <v>19.602926</v>
      </c>
      <c r="G35" s="64">
        <v>19.941938</v>
      </c>
      <c r="H35" s="64">
        <v>19.903314999999999</v>
      </c>
      <c r="I35" s="64">
        <v>19.849981</v>
      </c>
      <c r="J35" s="64">
        <v>19.863662999999999</v>
      </c>
      <c r="K35" s="64">
        <v>19.811287</v>
      </c>
      <c r="L35" s="64">
        <v>19.834377</v>
      </c>
      <c r="M35" s="64">
        <v>19.808157000000001</v>
      </c>
      <c r="N35" s="64">
        <v>19.842936000000002</v>
      </c>
      <c r="O35" s="64">
        <v>19.662490999999999</v>
      </c>
      <c r="P35" s="64">
        <v>19.775711000000001</v>
      </c>
      <c r="Q35" s="64">
        <v>19.814879999999999</v>
      </c>
      <c r="R35" s="64">
        <v>19.950239</v>
      </c>
      <c r="S35" s="64">
        <v>19.816631000000001</v>
      </c>
      <c r="T35" s="64">
        <v>19.884661000000001</v>
      </c>
      <c r="U35" s="64">
        <v>19.983006</v>
      </c>
      <c r="V35" s="64">
        <v>19.831689999999998</v>
      </c>
      <c r="W35" s="64">
        <v>19.682124999999999</v>
      </c>
      <c r="X35" s="64">
        <v>19.486173999999998</v>
      </c>
      <c r="Y35" s="64">
        <v>19.221823000000001</v>
      </c>
      <c r="Z35" s="64">
        <v>19.413260999999999</v>
      </c>
      <c r="AA35" s="64">
        <v>19.138691000000001</v>
      </c>
      <c r="AB35" s="64">
        <v>18.841377000000001</v>
      </c>
      <c r="AC35" s="64">
        <v>18.655954000000001</v>
      </c>
      <c r="AD35" s="64">
        <v>18.810967999999999</v>
      </c>
      <c r="AE35" s="64">
        <v>18.771132999999999</v>
      </c>
      <c r="AF35" s="64">
        <v>18.527114999999998</v>
      </c>
      <c r="AG35" s="60">
        <v>3.5170000000000002E-3</v>
      </c>
    </row>
    <row r="36" spans="1:33" x14ac:dyDescent="0.25">
      <c r="A36" s="63" t="s">
        <v>339</v>
      </c>
      <c r="B36" s="62" t="s">
        <v>63</v>
      </c>
      <c r="C36" s="64">
        <v>6.8096719999999999</v>
      </c>
      <c r="D36" s="64">
        <v>7.5794759999999997</v>
      </c>
      <c r="E36" s="64">
        <v>7.7887389999999996</v>
      </c>
      <c r="F36" s="64">
        <v>7.8755379999999997</v>
      </c>
      <c r="G36" s="64">
        <v>8.0950819999999997</v>
      </c>
      <c r="H36" s="64">
        <v>8.1097380000000001</v>
      </c>
      <c r="I36" s="64">
        <v>8.2476500000000001</v>
      </c>
      <c r="J36" s="64">
        <v>8.5402070000000005</v>
      </c>
      <c r="K36" s="64">
        <v>8.7917880000000004</v>
      </c>
      <c r="L36" s="64">
        <v>9.0232550000000007</v>
      </c>
      <c r="M36" s="64">
        <v>9.3001489999999993</v>
      </c>
      <c r="N36" s="64">
        <v>9.5525009999999995</v>
      </c>
      <c r="O36" s="64">
        <v>9.6708750000000006</v>
      </c>
      <c r="P36" s="64">
        <v>9.7149719999999995</v>
      </c>
      <c r="Q36" s="64">
        <v>9.7774830000000001</v>
      </c>
      <c r="R36" s="64">
        <v>9.7998709999999996</v>
      </c>
      <c r="S36" s="64">
        <v>9.7984690000000008</v>
      </c>
      <c r="T36" s="64">
        <v>9.8207819999999995</v>
      </c>
      <c r="U36" s="64">
        <v>9.8456899999999994</v>
      </c>
      <c r="V36" s="64">
        <v>9.8811859999999996</v>
      </c>
      <c r="W36" s="64">
        <v>9.8682149999999993</v>
      </c>
      <c r="X36" s="64">
        <v>9.8854209999999991</v>
      </c>
      <c r="Y36" s="64">
        <v>9.8951910000000005</v>
      </c>
      <c r="Z36" s="64">
        <v>9.9312100000000001</v>
      </c>
      <c r="AA36" s="64">
        <v>9.9280050000000006</v>
      </c>
      <c r="AB36" s="64">
        <v>9.9116309999999999</v>
      </c>
      <c r="AC36" s="64">
        <v>9.8997290000000007</v>
      </c>
      <c r="AD36" s="64">
        <v>9.9049610000000001</v>
      </c>
      <c r="AE36" s="64">
        <v>9.8765959999999993</v>
      </c>
      <c r="AF36" s="64">
        <v>9.8704999999999998</v>
      </c>
      <c r="AG36" s="60">
        <v>1.2881999999999999E-2</v>
      </c>
    </row>
    <row r="37" spans="1:33" x14ac:dyDescent="0.25">
      <c r="A37" s="63" t="s">
        <v>340</v>
      </c>
      <c r="B37" s="62" t="s">
        <v>60</v>
      </c>
      <c r="C37" s="64">
        <v>2.2533989999999999</v>
      </c>
      <c r="D37" s="64">
        <v>2.3004180000000001</v>
      </c>
      <c r="E37" s="64">
        <v>2.9242330000000001</v>
      </c>
      <c r="F37" s="64">
        <v>2.8064490000000002</v>
      </c>
      <c r="G37" s="64">
        <v>2.745555</v>
      </c>
      <c r="H37" s="64">
        <v>2.8780790000000001</v>
      </c>
      <c r="I37" s="64">
        <v>2.8222209999999999</v>
      </c>
      <c r="J37" s="64">
        <v>2.8147229999999999</v>
      </c>
      <c r="K37" s="64">
        <v>2.789355</v>
      </c>
      <c r="L37" s="64">
        <v>2.7811759999999999</v>
      </c>
      <c r="M37" s="64">
        <v>2.8095370000000002</v>
      </c>
      <c r="N37" s="64">
        <v>2.8647689999999999</v>
      </c>
      <c r="O37" s="64">
        <v>2.790718</v>
      </c>
      <c r="P37" s="64">
        <v>2.767172</v>
      </c>
      <c r="Q37" s="64">
        <v>2.7934779999999999</v>
      </c>
      <c r="R37" s="64">
        <v>2.759903</v>
      </c>
      <c r="S37" s="64">
        <v>2.751223</v>
      </c>
      <c r="T37" s="64">
        <v>2.7855810000000001</v>
      </c>
      <c r="U37" s="64">
        <v>2.7260239999999998</v>
      </c>
      <c r="V37" s="64">
        <v>2.735147</v>
      </c>
      <c r="W37" s="64">
        <v>2.7193100000000001</v>
      </c>
      <c r="X37" s="64">
        <v>2.7343320000000002</v>
      </c>
      <c r="Y37" s="64">
        <v>2.698877</v>
      </c>
      <c r="Z37" s="64">
        <v>2.6986759999999999</v>
      </c>
      <c r="AA37" s="64">
        <v>2.7121629999999999</v>
      </c>
      <c r="AB37" s="64">
        <v>2.696237</v>
      </c>
      <c r="AC37" s="64">
        <v>2.690248</v>
      </c>
      <c r="AD37" s="64">
        <v>2.7119900000000001</v>
      </c>
      <c r="AE37" s="64">
        <v>2.7228439999999998</v>
      </c>
      <c r="AF37" s="64">
        <v>2.7371850000000002</v>
      </c>
      <c r="AG37" s="60">
        <v>6.7289999999999997E-3</v>
      </c>
    </row>
    <row r="38" spans="1:33" ht="12" x14ac:dyDescent="0.2">
      <c r="A38" s="63" t="s">
        <v>341</v>
      </c>
      <c r="B38" s="66" t="s">
        <v>55</v>
      </c>
      <c r="C38" s="68">
        <v>25.796921000000001</v>
      </c>
      <c r="D38" s="68">
        <v>28.236191000000002</v>
      </c>
      <c r="E38" s="68">
        <v>29.895358999999999</v>
      </c>
      <c r="F38" s="68">
        <v>30.284914000000001</v>
      </c>
      <c r="G38" s="68">
        <v>30.782578000000001</v>
      </c>
      <c r="H38" s="68">
        <v>30.891131999999999</v>
      </c>
      <c r="I38" s="68">
        <v>30.919853</v>
      </c>
      <c r="J38" s="68">
        <v>31.218594</v>
      </c>
      <c r="K38" s="68">
        <v>31.392429</v>
      </c>
      <c r="L38" s="68">
        <v>31.638807</v>
      </c>
      <c r="M38" s="68">
        <v>31.917843000000001</v>
      </c>
      <c r="N38" s="68">
        <v>32.260204000000002</v>
      </c>
      <c r="O38" s="68">
        <v>32.124084000000003</v>
      </c>
      <c r="P38" s="68">
        <v>32.257857999999999</v>
      </c>
      <c r="Q38" s="68">
        <v>32.385840999999999</v>
      </c>
      <c r="R38" s="68">
        <v>32.510013999999998</v>
      </c>
      <c r="S38" s="68">
        <v>32.366325000000003</v>
      </c>
      <c r="T38" s="68">
        <v>32.491024000000003</v>
      </c>
      <c r="U38" s="68">
        <v>32.554718000000001</v>
      </c>
      <c r="V38" s="68">
        <v>32.448020999999997</v>
      </c>
      <c r="W38" s="68">
        <v>32.269649999999999</v>
      </c>
      <c r="X38" s="68">
        <v>32.105927000000001</v>
      </c>
      <c r="Y38" s="68">
        <v>31.815891000000001</v>
      </c>
      <c r="Z38" s="68">
        <v>32.043148000000002</v>
      </c>
      <c r="AA38" s="68">
        <v>31.778858</v>
      </c>
      <c r="AB38" s="68">
        <v>31.449245000000001</v>
      </c>
      <c r="AC38" s="68">
        <v>31.245932</v>
      </c>
      <c r="AD38" s="68">
        <v>31.427918999999999</v>
      </c>
      <c r="AE38" s="68">
        <v>31.370574999999999</v>
      </c>
      <c r="AF38" s="68">
        <v>31.134799999999998</v>
      </c>
      <c r="AG38" s="67">
        <v>6.5059999999999996E-3</v>
      </c>
    </row>
    <row r="39" spans="1:33" x14ac:dyDescent="0.25">
      <c r="B39"/>
      <c r="C39"/>
      <c r="D39"/>
      <c r="E39"/>
      <c r="F39"/>
      <c r="G39"/>
      <c r="H39"/>
      <c r="I39"/>
      <c r="J39"/>
      <c r="K39"/>
      <c r="L39"/>
      <c r="M39"/>
      <c r="N39"/>
      <c r="O39"/>
      <c r="P39"/>
      <c r="Q39"/>
      <c r="R39"/>
      <c r="S39"/>
      <c r="T39"/>
      <c r="U39"/>
      <c r="V39"/>
      <c r="W39"/>
      <c r="X39"/>
      <c r="Y39"/>
      <c r="Z39"/>
      <c r="AA39"/>
      <c r="AB39"/>
      <c r="AC39"/>
      <c r="AD39"/>
      <c r="AE39"/>
      <c r="AF39"/>
      <c r="AG39"/>
    </row>
    <row r="40" spans="1:33" ht="12" x14ac:dyDescent="0.2">
      <c r="A40" s="63" t="s">
        <v>342</v>
      </c>
      <c r="B40" s="66" t="s">
        <v>343</v>
      </c>
      <c r="C40" s="68">
        <v>-9.9559999999999996E-2</v>
      </c>
      <c r="D40" s="68">
        <v>1.014343</v>
      </c>
      <c r="E40" s="68">
        <v>0.351906</v>
      </c>
      <c r="F40" s="68">
        <v>0.37148900000000001</v>
      </c>
      <c r="G40" s="68">
        <v>0.34117700000000001</v>
      </c>
      <c r="H40" s="68">
        <v>0.382046</v>
      </c>
      <c r="I40" s="68">
        <v>0.38127899999999998</v>
      </c>
      <c r="J40" s="68">
        <v>0.35733999999999999</v>
      </c>
      <c r="K40" s="68">
        <v>0.38627099999999998</v>
      </c>
      <c r="L40" s="68">
        <v>0.38148700000000002</v>
      </c>
      <c r="M40" s="68">
        <v>0.40063900000000002</v>
      </c>
      <c r="N40" s="68">
        <v>0.43374299999999999</v>
      </c>
      <c r="O40" s="68">
        <v>0.41500900000000002</v>
      </c>
      <c r="P40" s="68">
        <v>0.41313899999999998</v>
      </c>
      <c r="Q40" s="68">
        <v>0.41773199999999999</v>
      </c>
      <c r="R40" s="68">
        <v>0.40796700000000002</v>
      </c>
      <c r="S40" s="68">
        <v>0.411499</v>
      </c>
      <c r="T40" s="68">
        <v>0.40859600000000001</v>
      </c>
      <c r="U40" s="68">
        <v>0.40251199999999998</v>
      </c>
      <c r="V40" s="68">
        <v>0.37765500000000002</v>
      </c>
      <c r="W40" s="68">
        <v>0.373608</v>
      </c>
      <c r="X40" s="68">
        <v>0.35802499999999998</v>
      </c>
      <c r="Y40" s="68">
        <v>0.34440199999999999</v>
      </c>
      <c r="Z40" s="68">
        <v>0.34875899999999999</v>
      </c>
      <c r="AA40" s="68">
        <v>0.32074399999999997</v>
      </c>
      <c r="AB40" s="68">
        <v>0.279781</v>
      </c>
      <c r="AC40" s="68">
        <v>0.300562</v>
      </c>
      <c r="AD40" s="68">
        <v>0.30450100000000002</v>
      </c>
      <c r="AE40" s="68">
        <v>0.30743199999999998</v>
      </c>
      <c r="AF40" s="68">
        <v>0.309587</v>
      </c>
      <c r="AG40" s="67" t="s">
        <v>637</v>
      </c>
    </row>
    <row r="41" spans="1:33" x14ac:dyDescent="0.25">
      <c r="B41"/>
      <c r="C41"/>
      <c r="D41"/>
      <c r="E41"/>
      <c r="F41"/>
      <c r="G41"/>
      <c r="H41"/>
      <c r="I41"/>
      <c r="J41"/>
      <c r="K41"/>
      <c r="L41"/>
      <c r="M41"/>
      <c r="N41"/>
      <c r="O41"/>
      <c r="P41"/>
      <c r="Q41"/>
      <c r="R41"/>
      <c r="S41"/>
      <c r="T41"/>
      <c r="U41"/>
      <c r="V41"/>
      <c r="W41"/>
      <c r="X41"/>
      <c r="Y41"/>
      <c r="Z41"/>
      <c r="AA41"/>
      <c r="AB41"/>
      <c r="AC41"/>
      <c r="AD41"/>
      <c r="AE41"/>
      <c r="AF41"/>
      <c r="AG41"/>
    </row>
    <row r="42" spans="1:33" x14ac:dyDescent="0.25">
      <c r="B42" s="66" t="s">
        <v>62</v>
      </c>
      <c r="C42"/>
      <c r="D42"/>
      <c r="E42"/>
      <c r="F42"/>
      <c r="G42"/>
      <c r="H42"/>
      <c r="I42"/>
      <c r="J42"/>
      <c r="K42"/>
      <c r="L42"/>
      <c r="M42"/>
      <c r="N42"/>
      <c r="O42"/>
      <c r="P42"/>
      <c r="Q42"/>
      <c r="R42"/>
      <c r="S42"/>
      <c r="T42"/>
      <c r="U42"/>
      <c r="V42"/>
      <c r="W42"/>
      <c r="X42"/>
      <c r="Y42"/>
      <c r="Z42"/>
      <c r="AA42"/>
      <c r="AB42"/>
      <c r="AC42"/>
      <c r="AD42"/>
      <c r="AE42"/>
      <c r="AF42"/>
      <c r="AG42"/>
    </row>
    <row r="43" spans="1:33" x14ac:dyDescent="0.25">
      <c r="A43" s="63" t="s">
        <v>344</v>
      </c>
      <c r="B43" s="62" t="s">
        <v>345</v>
      </c>
      <c r="C43" s="64">
        <v>36.038910000000001</v>
      </c>
      <c r="D43" s="64">
        <v>36.753875999999998</v>
      </c>
      <c r="E43" s="64">
        <v>37.164867000000001</v>
      </c>
      <c r="F43" s="64">
        <v>37.008743000000003</v>
      </c>
      <c r="G43" s="64">
        <v>36.993271</v>
      </c>
      <c r="H43" s="64">
        <v>36.890811999999997</v>
      </c>
      <c r="I43" s="64">
        <v>36.698307</v>
      </c>
      <c r="J43" s="64">
        <v>36.579684999999998</v>
      </c>
      <c r="K43" s="64">
        <v>36.420642999999998</v>
      </c>
      <c r="L43" s="64">
        <v>36.309967</v>
      </c>
      <c r="M43" s="64">
        <v>36.218291999999998</v>
      </c>
      <c r="N43" s="64">
        <v>36.215271000000001</v>
      </c>
      <c r="O43" s="64">
        <v>36.163837000000001</v>
      </c>
      <c r="P43" s="64">
        <v>36.030982999999999</v>
      </c>
      <c r="Q43" s="64">
        <v>35.914290999999999</v>
      </c>
      <c r="R43" s="64">
        <v>35.832382000000003</v>
      </c>
      <c r="S43" s="64">
        <v>35.810935999999998</v>
      </c>
      <c r="T43" s="64">
        <v>35.784923999999997</v>
      </c>
      <c r="U43" s="64">
        <v>35.813648000000001</v>
      </c>
      <c r="V43" s="64">
        <v>35.779423000000001</v>
      </c>
      <c r="W43" s="64">
        <v>35.801689000000003</v>
      </c>
      <c r="X43" s="64">
        <v>35.841453999999999</v>
      </c>
      <c r="Y43" s="64">
        <v>35.887526999999999</v>
      </c>
      <c r="Z43" s="64">
        <v>35.903362000000001</v>
      </c>
      <c r="AA43" s="64">
        <v>35.944035</v>
      </c>
      <c r="AB43" s="64">
        <v>36.088379000000003</v>
      </c>
      <c r="AC43" s="64">
        <v>36.201034999999997</v>
      </c>
      <c r="AD43" s="64">
        <v>36.273766000000002</v>
      </c>
      <c r="AE43" s="64">
        <v>36.392871999999997</v>
      </c>
      <c r="AF43" s="64">
        <v>36.628177999999998</v>
      </c>
      <c r="AG43" s="60">
        <v>5.5900000000000004E-4</v>
      </c>
    </row>
    <row r="44" spans="1:33" x14ac:dyDescent="0.25">
      <c r="A44" s="63" t="s">
        <v>346</v>
      </c>
      <c r="B44" s="62" t="s">
        <v>63</v>
      </c>
      <c r="C44" s="64">
        <v>31.361422000000001</v>
      </c>
      <c r="D44" s="64">
        <v>31.199945</v>
      </c>
      <c r="E44" s="64">
        <v>31.177605</v>
      </c>
      <c r="F44" s="64">
        <v>31.16921</v>
      </c>
      <c r="G44" s="64">
        <v>30.965534000000002</v>
      </c>
      <c r="H44" s="64">
        <v>30.880772</v>
      </c>
      <c r="I44" s="64">
        <v>30.613737</v>
      </c>
      <c r="J44" s="64">
        <v>30.871202</v>
      </c>
      <c r="K44" s="64">
        <v>30.754141000000001</v>
      </c>
      <c r="L44" s="64">
        <v>30.537724999999998</v>
      </c>
      <c r="M44" s="64">
        <v>30.416205999999999</v>
      </c>
      <c r="N44" s="64">
        <v>30.414434</v>
      </c>
      <c r="O44" s="64">
        <v>30.607911999999999</v>
      </c>
      <c r="P44" s="64">
        <v>30.353966</v>
      </c>
      <c r="Q44" s="64">
        <v>30.106273999999999</v>
      </c>
      <c r="R44" s="64">
        <v>30.033339999999999</v>
      </c>
      <c r="S44" s="64">
        <v>30.184532000000001</v>
      </c>
      <c r="T44" s="64">
        <v>30.381095999999999</v>
      </c>
      <c r="U44" s="64">
        <v>30.592625000000002</v>
      </c>
      <c r="V44" s="64">
        <v>30.803253000000002</v>
      </c>
      <c r="W44" s="64">
        <v>30.909265999999999</v>
      </c>
      <c r="X44" s="64">
        <v>31.077223</v>
      </c>
      <c r="Y44" s="64">
        <v>31.346886000000001</v>
      </c>
      <c r="Z44" s="64">
        <v>31.509253000000001</v>
      </c>
      <c r="AA44" s="64">
        <v>31.678867</v>
      </c>
      <c r="AB44" s="64">
        <v>31.934574000000001</v>
      </c>
      <c r="AC44" s="64">
        <v>32.173541999999998</v>
      </c>
      <c r="AD44" s="64">
        <v>32.373511999999998</v>
      </c>
      <c r="AE44" s="64">
        <v>32.546021000000003</v>
      </c>
      <c r="AF44" s="64">
        <v>32.886066</v>
      </c>
      <c r="AG44" s="60">
        <v>1.6379999999999999E-3</v>
      </c>
    </row>
    <row r="45" spans="1:33" x14ac:dyDescent="0.25">
      <c r="A45" s="63" t="s">
        <v>347</v>
      </c>
      <c r="B45" s="62" t="s">
        <v>348</v>
      </c>
      <c r="C45" s="64">
        <v>10.883374999999999</v>
      </c>
      <c r="D45" s="64">
        <v>10.484755</v>
      </c>
      <c r="E45" s="64">
        <v>9.8739120000000007</v>
      </c>
      <c r="F45" s="64">
        <v>8.5102779999999996</v>
      </c>
      <c r="G45" s="64">
        <v>8.1401909999999997</v>
      </c>
      <c r="H45" s="64">
        <v>7.937951</v>
      </c>
      <c r="I45" s="64">
        <v>7.7050960000000002</v>
      </c>
      <c r="J45" s="64">
        <v>7.669232</v>
      </c>
      <c r="K45" s="64">
        <v>7.6152100000000003</v>
      </c>
      <c r="L45" s="64">
        <v>7.4647059999999996</v>
      </c>
      <c r="M45" s="64">
        <v>7.3934369999999996</v>
      </c>
      <c r="N45" s="64">
        <v>7.2461659999999997</v>
      </c>
      <c r="O45" s="64">
        <v>7.2936759999999996</v>
      </c>
      <c r="P45" s="64">
        <v>6.99925</v>
      </c>
      <c r="Q45" s="64">
        <v>6.7008510000000001</v>
      </c>
      <c r="R45" s="64">
        <v>6.583507</v>
      </c>
      <c r="S45" s="64">
        <v>6.4617940000000003</v>
      </c>
      <c r="T45" s="64">
        <v>6.4417299999999997</v>
      </c>
      <c r="U45" s="64">
        <v>6.426641</v>
      </c>
      <c r="V45" s="64">
        <v>6.3371519999999997</v>
      </c>
      <c r="W45" s="64">
        <v>6.3267569999999997</v>
      </c>
      <c r="X45" s="64">
        <v>6.277361</v>
      </c>
      <c r="Y45" s="64">
        <v>6.194617</v>
      </c>
      <c r="Z45" s="64">
        <v>6.1279820000000003</v>
      </c>
      <c r="AA45" s="64">
        <v>6.0038099999999996</v>
      </c>
      <c r="AB45" s="64">
        <v>5.9578810000000004</v>
      </c>
      <c r="AC45" s="64">
        <v>5.8664969999999999</v>
      </c>
      <c r="AD45" s="64">
        <v>5.765072</v>
      </c>
      <c r="AE45" s="64">
        <v>5.7176580000000001</v>
      </c>
      <c r="AF45" s="64">
        <v>5.7663779999999996</v>
      </c>
      <c r="AG45" s="60">
        <v>-2.1665E-2</v>
      </c>
    </row>
    <row r="46" spans="1:33" x14ac:dyDescent="0.25">
      <c r="A46" s="63" t="s">
        <v>349</v>
      </c>
      <c r="B46" s="62" t="s">
        <v>51</v>
      </c>
      <c r="C46" s="64">
        <v>8.1211500000000001</v>
      </c>
      <c r="D46" s="64">
        <v>8.1831110000000002</v>
      </c>
      <c r="E46" s="64">
        <v>8.2025790000000001</v>
      </c>
      <c r="F46" s="64">
        <v>8.239058</v>
      </c>
      <c r="G46" s="64">
        <v>8.1638990000000007</v>
      </c>
      <c r="H46" s="64">
        <v>8.0757549999999991</v>
      </c>
      <c r="I46" s="64">
        <v>7.9302669999999997</v>
      </c>
      <c r="J46" s="64">
        <v>7.3689460000000002</v>
      </c>
      <c r="K46" s="64">
        <v>7.2995039999999998</v>
      </c>
      <c r="L46" s="64">
        <v>7.3070060000000003</v>
      </c>
      <c r="M46" s="64">
        <v>7.3184230000000001</v>
      </c>
      <c r="N46" s="64">
        <v>7.3263429999999996</v>
      </c>
      <c r="O46" s="64">
        <v>6.8084160000000002</v>
      </c>
      <c r="P46" s="64">
        <v>6.8156670000000004</v>
      </c>
      <c r="Q46" s="64">
        <v>6.7474470000000002</v>
      </c>
      <c r="R46" s="64">
        <v>6.7583539999999998</v>
      </c>
      <c r="S46" s="64">
        <v>6.760554</v>
      </c>
      <c r="T46" s="64">
        <v>6.7626590000000002</v>
      </c>
      <c r="U46" s="64">
        <v>6.762759</v>
      </c>
      <c r="V46" s="64">
        <v>6.766273</v>
      </c>
      <c r="W46" s="64">
        <v>6.7793599999999996</v>
      </c>
      <c r="X46" s="64">
        <v>6.788805</v>
      </c>
      <c r="Y46" s="64">
        <v>6.797936</v>
      </c>
      <c r="Z46" s="64">
        <v>6.8059019999999997</v>
      </c>
      <c r="AA46" s="64">
        <v>6.8144450000000001</v>
      </c>
      <c r="AB46" s="64">
        <v>6.8189029999999997</v>
      </c>
      <c r="AC46" s="64">
        <v>6.8233490000000003</v>
      </c>
      <c r="AD46" s="64">
        <v>6.8261190000000003</v>
      </c>
      <c r="AE46" s="64">
        <v>6.829472</v>
      </c>
      <c r="AF46" s="64">
        <v>6.8343129999999999</v>
      </c>
      <c r="AG46" s="60">
        <v>-5.9309999999999996E-3</v>
      </c>
    </row>
    <row r="47" spans="1:33" x14ac:dyDescent="0.25">
      <c r="A47" s="63" t="s">
        <v>350</v>
      </c>
      <c r="B47" s="62" t="s">
        <v>192</v>
      </c>
      <c r="C47" s="64">
        <v>2.288529</v>
      </c>
      <c r="D47" s="64">
        <v>2.3965299999999998</v>
      </c>
      <c r="E47" s="64">
        <v>2.5203760000000002</v>
      </c>
      <c r="F47" s="64">
        <v>2.6075819999999998</v>
      </c>
      <c r="G47" s="64">
        <v>2.562303</v>
      </c>
      <c r="H47" s="64">
        <v>2.533515</v>
      </c>
      <c r="I47" s="64">
        <v>2.5148000000000001</v>
      </c>
      <c r="J47" s="64">
        <v>2.4944809999999999</v>
      </c>
      <c r="K47" s="64">
        <v>2.4826299999999999</v>
      </c>
      <c r="L47" s="64">
        <v>2.4713959999999999</v>
      </c>
      <c r="M47" s="64">
        <v>2.4567709999999998</v>
      </c>
      <c r="N47" s="64">
        <v>2.4500829999999998</v>
      </c>
      <c r="O47" s="64">
        <v>2.436512</v>
      </c>
      <c r="P47" s="64">
        <v>2.4270999999999998</v>
      </c>
      <c r="Q47" s="64">
        <v>2.4106049999999999</v>
      </c>
      <c r="R47" s="64">
        <v>2.3970229999999999</v>
      </c>
      <c r="S47" s="64">
        <v>2.3926630000000002</v>
      </c>
      <c r="T47" s="64">
        <v>2.3816570000000001</v>
      </c>
      <c r="U47" s="64">
        <v>2.3768020000000001</v>
      </c>
      <c r="V47" s="64">
        <v>2.3701400000000001</v>
      </c>
      <c r="W47" s="64">
        <v>2.3620960000000002</v>
      </c>
      <c r="X47" s="64">
        <v>2.3541889999999999</v>
      </c>
      <c r="Y47" s="64">
        <v>2.3426999999999998</v>
      </c>
      <c r="Z47" s="64">
        <v>2.3369900000000001</v>
      </c>
      <c r="AA47" s="64">
        <v>2.3251300000000001</v>
      </c>
      <c r="AB47" s="64">
        <v>2.3184429999999998</v>
      </c>
      <c r="AC47" s="64">
        <v>2.3090259999999998</v>
      </c>
      <c r="AD47" s="64">
        <v>2.304834</v>
      </c>
      <c r="AE47" s="64">
        <v>2.2952330000000001</v>
      </c>
      <c r="AF47" s="64">
        <v>2.2746879999999998</v>
      </c>
      <c r="AG47" s="60">
        <v>-2.0900000000000001E-4</v>
      </c>
    </row>
    <row r="48" spans="1:33" x14ac:dyDescent="0.25">
      <c r="A48" s="63" t="s">
        <v>351</v>
      </c>
      <c r="B48" s="62" t="s">
        <v>352</v>
      </c>
      <c r="C48" s="64">
        <v>3.124412</v>
      </c>
      <c r="D48" s="64">
        <v>3.1245669999999999</v>
      </c>
      <c r="E48" s="64">
        <v>3.05355</v>
      </c>
      <c r="F48" s="64">
        <v>3.0459540000000001</v>
      </c>
      <c r="G48" s="64">
        <v>3.0558299999999998</v>
      </c>
      <c r="H48" s="64">
        <v>3.0414469999999998</v>
      </c>
      <c r="I48" s="64">
        <v>3.0265740000000001</v>
      </c>
      <c r="J48" s="64">
        <v>3.002259</v>
      </c>
      <c r="K48" s="64">
        <v>2.9924819999999999</v>
      </c>
      <c r="L48" s="64">
        <v>2.9805280000000001</v>
      </c>
      <c r="M48" s="64">
        <v>2.9658829999999998</v>
      </c>
      <c r="N48" s="64">
        <v>2.9562680000000001</v>
      </c>
      <c r="O48" s="64">
        <v>2.9392529999999999</v>
      </c>
      <c r="P48" s="64">
        <v>2.923384</v>
      </c>
      <c r="Q48" s="64">
        <v>2.9118710000000001</v>
      </c>
      <c r="R48" s="64">
        <v>2.9001670000000002</v>
      </c>
      <c r="S48" s="64">
        <v>2.8886090000000002</v>
      </c>
      <c r="T48" s="64">
        <v>2.8791690000000001</v>
      </c>
      <c r="U48" s="64">
        <v>2.8820519999999998</v>
      </c>
      <c r="V48" s="64">
        <v>2.8721390000000002</v>
      </c>
      <c r="W48" s="64">
        <v>2.8727550000000002</v>
      </c>
      <c r="X48" s="64">
        <v>2.8721779999999999</v>
      </c>
      <c r="Y48" s="64">
        <v>2.8794590000000002</v>
      </c>
      <c r="Z48" s="64">
        <v>2.8831980000000001</v>
      </c>
      <c r="AA48" s="64">
        <v>2.8833709999999999</v>
      </c>
      <c r="AB48" s="64">
        <v>2.891699</v>
      </c>
      <c r="AC48" s="64">
        <v>2.9005019999999999</v>
      </c>
      <c r="AD48" s="64">
        <v>2.9111570000000002</v>
      </c>
      <c r="AE48" s="64">
        <v>2.9138310000000001</v>
      </c>
      <c r="AF48" s="64">
        <v>2.9330039999999999</v>
      </c>
      <c r="AG48" s="60">
        <v>-2.1779999999999998E-3</v>
      </c>
    </row>
    <row r="49" spans="1:33" x14ac:dyDescent="0.25">
      <c r="A49" s="63" t="s">
        <v>353</v>
      </c>
      <c r="B49" s="62" t="s">
        <v>53</v>
      </c>
      <c r="C49" s="64">
        <v>4.8390050000000002</v>
      </c>
      <c r="D49" s="64">
        <v>5.5444839999999997</v>
      </c>
      <c r="E49" s="64">
        <v>6.0855569999999997</v>
      </c>
      <c r="F49" s="64">
        <v>6.9892269999999996</v>
      </c>
      <c r="G49" s="64">
        <v>7.5613590000000004</v>
      </c>
      <c r="H49" s="64">
        <v>7.8463159999999998</v>
      </c>
      <c r="I49" s="64">
        <v>8.3474660000000007</v>
      </c>
      <c r="J49" s="64">
        <v>8.5777000000000001</v>
      </c>
      <c r="K49" s="64">
        <v>8.7871590000000008</v>
      </c>
      <c r="L49" s="64">
        <v>9.1559860000000004</v>
      </c>
      <c r="M49" s="64">
        <v>9.4117800000000003</v>
      </c>
      <c r="N49" s="64">
        <v>9.6492149999999999</v>
      </c>
      <c r="O49" s="64">
        <v>9.9103840000000005</v>
      </c>
      <c r="P49" s="64">
        <v>10.464489</v>
      </c>
      <c r="Q49" s="64">
        <v>11.179779999999999</v>
      </c>
      <c r="R49" s="64">
        <v>11.560812</v>
      </c>
      <c r="S49" s="64">
        <v>11.709242</v>
      </c>
      <c r="T49" s="64">
        <v>11.735645</v>
      </c>
      <c r="U49" s="64">
        <v>11.787336</v>
      </c>
      <c r="V49" s="64">
        <v>11.864063</v>
      </c>
      <c r="W49" s="64">
        <v>11.965892999999999</v>
      </c>
      <c r="X49" s="64">
        <v>12.084974000000001</v>
      </c>
      <c r="Y49" s="64">
        <v>12.202391</v>
      </c>
      <c r="Z49" s="64">
        <v>12.369851000000001</v>
      </c>
      <c r="AA49" s="64">
        <v>12.586577</v>
      </c>
      <c r="AB49" s="64">
        <v>12.70438</v>
      </c>
      <c r="AC49" s="64">
        <v>12.871214</v>
      </c>
      <c r="AD49" s="64">
        <v>13.03612</v>
      </c>
      <c r="AE49" s="64">
        <v>13.182046</v>
      </c>
      <c r="AF49" s="64">
        <v>13.273847</v>
      </c>
      <c r="AG49" s="60">
        <v>3.5408000000000002E-2</v>
      </c>
    </row>
    <row r="50" spans="1:33" ht="15" customHeight="1" x14ac:dyDescent="0.25">
      <c r="A50" s="63" t="s">
        <v>354</v>
      </c>
      <c r="B50" s="62" t="s">
        <v>355</v>
      </c>
      <c r="C50" s="64">
        <v>0.33637299999999998</v>
      </c>
      <c r="D50" s="64">
        <v>0.27702399999999999</v>
      </c>
      <c r="E50" s="64">
        <v>0.26213999999999998</v>
      </c>
      <c r="F50" s="64">
        <v>0.26524199999999998</v>
      </c>
      <c r="G50" s="64">
        <v>0.255492</v>
      </c>
      <c r="H50" s="64">
        <v>0.26043100000000002</v>
      </c>
      <c r="I50" s="64">
        <v>0.27382699999999999</v>
      </c>
      <c r="J50" s="64">
        <v>0.28262100000000001</v>
      </c>
      <c r="K50" s="64">
        <v>0.284219</v>
      </c>
      <c r="L50" s="64">
        <v>0.29190700000000003</v>
      </c>
      <c r="M50" s="64">
        <v>0.28378999999999999</v>
      </c>
      <c r="N50" s="64">
        <v>0.28854600000000002</v>
      </c>
      <c r="O50" s="64">
        <v>0.28191300000000002</v>
      </c>
      <c r="P50" s="64">
        <v>0.28715800000000002</v>
      </c>
      <c r="Q50" s="64">
        <v>0.28434199999999998</v>
      </c>
      <c r="R50" s="64">
        <v>0.28410600000000003</v>
      </c>
      <c r="S50" s="64">
        <v>0.27906500000000001</v>
      </c>
      <c r="T50" s="64">
        <v>0.281331</v>
      </c>
      <c r="U50" s="64">
        <v>0.28228500000000001</v>
      </c>
      <c r="V50" s="64">
        <v>0.28422199999999997</v>
      </c>
      <c r="W50" s="64">
        <v>0.27929999999999999</v>
      </c>
      <c r="X50" s="64">
        <v>0.27926000000000001</v>
      </c>
      <c r="Y50" s="64">
        <v>0.28012500000000001</v>
      </c>
      <c r="Z50" s="64">
        <v>0.279916</v>
      </c>
      <c r="AA50" s="64">
        <v>0.275945</v>
      </c>
      <c r="AB50" s="64">
        <v>0.27593000000000001</v>
      </c>
      <c r="AC50" s="64">
        <v>0.27579500000000001</v>
      </c>
      <c r="AD50" s="64">
        <v>0.276476</v>
      </c>
      <c r="AE50" s="64">
        <v>0.27690799999999999</v>
      </c>
      <c r="AF50" s="64">
        <v>0.27742</v>
      </c>
      <c r="AG50" s="60">
        <v>-6.6220000000000003E-3</v>
      </c>
    </row>
    <row r="51" spans="1:33" ht="15" customHeight="1" x14ac:dyDescent="0.2">
      <c r="A51" s="63" t="s">
        <v>356</v>
      </c>
      <c r="B51" s="66" t="s">
        <v>64</v>
      </c>
      <c r="C51" s="68">
        <v>96.993172000000001</v>
      </c>
      <c r="D51" s="68">
        <v>97.964293999999995</v>
      </c>
      <c r="E51" s="68">
        <v>98.340575999999999</v>
      </c>
      <c r="F51" s="68">
        <v>97.835296999999997</v>
      </c>
      <c r="G51" s="68">
        <v>97.697875999999994</v>
      </c>
      <c r="H51" s="68">
        <v>97.466994999999997</v>
      </c>
      <c r="I51" s="68">
        <v>97.110068999999996</v>
      </c>
      <c r="J51" s="68">
        <v>96.846137999999996</v>
      </c>
      <c r="K51" s="68">
        <v>96.635993999999997</v>
      </c>
      <c r="L51" s="68">
        <v>96.519226000000003</v>
      </c>
      <c r="M51" s="68">
        <v>96.464584000000002</v>
      </c>
      <c r="N51" s="68">
        <v>96.546317999999999</v>
      </c>
      <c r="O51" s="68">
        <v>96.441909999999993</v>
      </c>
      <c r="P51" s="68">
        <v>96.301993999999993</v>
      </c>
      <c r="Q51" s="68">
        <v>96.255463000000006</v>
      </c>
      <c r="R51" s="68">
        <v>96.349693000000002</v>
      </c>
      <c r="S51" s="68">
        <v>96.487396000000004</v>
      </c>
      <c r="T51" s="68">
        <v>96.648208999999994</v>
      </c>
      <c r="U51" s="68">
        <v>96.924149</v>
      </c>
      <c r="V51" s="68">
        <v>97.076660000000004</v>
      </c>
      <c r="W51" s="68">
        <v>97.297111999999998</v>
      </c>
      <c r="X51" s="68">
        <v>97.575439000000003</v>
      </c>
      <c r="Y51" s="68">
        <v>97.931640999999999</v>
      </c>
      <c r="Z51" s="68">
        <v>98.216453999999999</v>
      </c>
      <c r="AA51" s="68">
        <v>98.512176999999994</v>
      </c>
      <c r="AB51" s="68">
        <v>98.990181000000007</v>
      </c>
      <c r="AC51" s="68">
        <v>99.420958999999996</v>
      </c>
      <c r="AD51" s="68">
        <v>99.767052000000007</v>
      </c>
      <c r="AE51" s="68">
        <v>100.154045</v>
      </c>
      <c r="AF51" s="68">
        <v>100.873901</v>
      </c>
      <c r="AG51" s="6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66" t="s">
        <v>636</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63" t="s">
        <v>357</v>
      </c>
      <c r="B54" s="62" t="s">
        <v>65</v>
      </c>
      <c r="C54" s="65">
        <v>71.587997000000001</v>
      </c>
      <c r="D54" s="65">
        <v>69.665710000000004</v>
      </c>
      <c r="E54" s="65">
        <v>60.115009000000001</v>
      </c>
      <c r="F54" s="65">
        <v>65.487526000000003</v>
      </c>
      <c r="G54" s="65">
        <v>66.944946000000002</v>
      </c>
      <c r="H54" s="65">
        <v>68.336487000000005</v>
      </c>
      <c r="I54" s="65">
        <v>70.188248000000002</v>
      </c>
      <c r="J54" s="65">
        <v>71.247107999999997</v>
      </c>
      <c r="K54" s="65">
        <v>72.276756000000006</v>
      </c>
      <c r="L54" s="65">
        <v>73.089027000000002</v>
      </c>
      <c r="M54" s="65">
        <v>74.201713999999996</v>
      </c>
      <c r="N54" s="65">
        <v>75.693770999999998</v>
      </c>
      <c r="O54" s="65">
        <v>76.516807999999997</v>
      </c>
      <c r="P54" s="65">
        <v>77.011725999999996</v>
      </c>
      <c r="Q54" s="65">
        <v>77.511916999999997</v>
      </c>
      <c r="R54" s="65">
        <v>77.914551000000003</v>
      </c>
      <c r="S54" s="65">
        <v>79.120429999999999</v>
      </c>
      <c r="T54" s="65">
        <v>79.949264999999997</v>
      </c>
      <c r="U54" s="65">
        <v>80.107307000000006</v>
      </c>
      <c r="V54" s="65">
        <v>81.746223000000001</v>
      </c>
      <c r="W54" s="65">
        <v>82.892478999999994</v>
      </c>
      <c r="X54" s="65">
        <v>83.244727999999995</v>
      </c>
      <c r="Y54" s="65">
        <v>84.953598</v>
      </c>
      <c r="Z54" s="65">
        <v>86.823943999999997</v>
      </c>
      <c r="AA54" s="65">
        <v>87.048102999999998</v>
      </c>
      <c r="AB54" s="65">
        <v>88.261673000000002</v>
      </c>
      <c r="AC54" s="65">
        <v>88.154121000000004</v>
      </c>
      <c r="AD54" s="65">
        <v>88.153580000000005</v>
      </c>
      <c r="AE54" s="65">
        <v>88.626503</v>
      </c>
      <c r="AF54" s="65">
        <v>88.049567999999994</v>
      </c>
      <c r="AG54" s="60">
        <v>7.1630000000000001E-3</v>
      </c>
    </row>
    <row r="55" spans="1:33" ht="15" customHeight="1" x14ac:dyDescent="0.25">
      <c r="A55" s="63" t="s">
        <v>358</v>
      </c>
      <c r="B55" s="62" t="s">
        <v>635</v>
      </c>
      <c r="C55" s="65">
        <v>69.023003000000003</v>
      </c>
      <c r="D55" s="65">
        <v>66.150893999999994</v>
      </c>
      <c r="E55" s="65">
        <v>58.565804</v>
      </c>
      <c r="F55" s="65">
        <v>63.481312000000003</v>
      </c>
      <c r="G55" s="65">
        <v>64.713440000000006</v>
      </c>
      <c r="H55" s="65">
        <v>65.889472999999995</v>
      </c>
      <c r="I55" s="65">
        <v>67.339889999999997</v>
      </c>
      <c r="J55" s="65">
        <v>68.794830000000005</v>
      </c>
      <c r="K55" s="65">
        <v>69.806861999999995</v>
      </c>
      <c r="L55" s="65">
        <v>70.716560000000001</v>
      </c>
      <c r="M55" s="65">
        <v>71.664321999999999</v>
      </c>
      <c r="N55" s="65">
        <v>73.149719000000005</v>
      </c>
      <c r="O55" s="65">
        <v>74.028023000000005</v>
      </c>
      <c r="P55" s="65">
        <v>74.299271000000005</v>
      </c>
      <c r="Q55" s="65">
        <v>74.585869000000002</v>
      </c>
      <c r="R55" s="65">
        <v>74.74485</v>
      </c>
      <c r="S55" s="65">
        <v>75.858504999999994</v>
      </c>
      <c r="T55" s="65">
        <v>76.686295000000001</v>
      </c>
      <c r="U55" s="65">
        <v>76.795463999999996</v>
      </c>
      <c r="V55" s="65">
        <v>78.571479999999994</v>
      </c>
      <c r="W55" s="65">
        <v>79.729445999999996</v>
      </c>
      <c r="X55" s="65">
        <v>80.188102999999998</v>
      </c>
      <c r="Y55" s="65">
        <v>81.850860999999995</v>
      </c>
      <c r="Z55" s="65">
        <v>83.591797</v>
      </c>
      <c r="AA55" s="65">
        <v>84.018883000000002</v>
      </c>
      <c r="AB55" s="65">
        <v>85.136870999999999</v>
      </c>
      <c r="AC55" s="65">
        <v>85.346710000000002</v>
      </c>
      <c r="AD55" s="65">
        <v>85.364227</v>
      </c>
      <c r="AE55" s="65">
        <v>85.855141000000003</v>
      </c>
      <c r="AF55" s="65">
        <v>85.234679999999997</v>
      </c>
      <c r="AG55" s="60">
        <v>7.3010000000000002E-3</v>
      </c>
    </row>
    <row r="56" spans="1:33" ht="15" customHeight="1" x14ac:dyDescent="0.25">
      <c r="A56" s="63" t="s">
        <v>359</v>
      </c>
      <c r="B56" s="62" t="s">
        <v>360</v>
      </c>
      <c r="C56" s="64">
        <v>4.115437</v>
      </c>
      <c r="D56" s="64">
        <v>3.8375569999999999</v>
      </c>
      <c r="E56" s="64">
        <v>3.4711470000000002</v>
      </c>
      <c r="F56" s="64">
        <v>3.1265849999999999</v>
      </c>
      <c r="G56" s="64">
        <v>2.9537409999999999</v>
      </c>
      <c r="H56" s="64">
        <v>2.9069660000000002</v>
      </c>
      <c r="I56" s="64">
        <v>2.9545490000000001</v>
      </c>
      <c r="J56" s="64">
        <v>3.1361569999999999</v>
      </c>
      <c r="K56" s="64">
        <v>3.2922310000000001</v>
      </c>
      <c r="L56" s="64">
        <v>3.3889710000000002</v>
      </c>
      <c r="M56" s="64">
        <v>3.4544480000000002</v>
      </c>
      <c r="N56" s="64">
        <v>3.4918580000000001</v>
      </c>
      <c r="O56" s="64">
        <v>3.5932900000000001</v>
      </c>
      <c r="P56" s="64">
        <v>3.5941529999999999</v>
      </c>
      <c r="Q56" s="64">
        <v>3.5243639999999998</v>
      </c>
      <c r="R56" s="64">
        <v>3.4853049999999999</v>
      </c>
      <c r="S56" s="64">
        <v>3.4869300000000001</v>
      </c>
      <c r="T56" s="64">
        <v>3.5182699999999998</v>
      </c>
      <c r="U56" s="64">
        <v>3.5456129999999999</v>
      </c>
      <c r="V56" s="64">
        <v>3.577658</v>
      </c>
      <c r="W56" s="64">
        <v>3.6346500000000002</v>
      </c>
      <c r="X56" s="64">
        <v>3.6520290000000002</v>
      </c>
      <c r="Y56" s="64">
        <v>3.5895619999999999</v>
      </c>
      <c r="Z56" s="64">
        <v>3.5611259999999998</v>
      </c>
      <c r="AA56" s="64">
        <v>3.4696760000000002</v>
      </c>
      <c r="AB56" s="64">
        <v>3.4253659999999999</v>
      </c>
      <c r="AC56" s="64">
        <v>3.400315</v>
      </c>
      <c r="AD56" s="64">
        <v>3.3924319999999999</v>
      </c>
      <c r="AE56" s="64">
        <v>3.4035679999999999</v>
      </c>
      <c r="AF56" s="64">
        <v>3.4095119999999999</v>
      </c>
      <c r="AG56" s="60">
        <v>-6.4679999999999998E-3</v>
      </c>
    </row>
    <row r="57" spans="1:33" ht="15" customHeight="1" x14ac:dyDescent="0.25">
      <c r="A57" s="63" t="s">
        <v>361</v>
      </c>
      <c r="B57" s="62" t="s">
        <v>362</v>
      </c>
      <c r="C57" s="61">
        <v>36.126964999999998</v>
      </c>
      <c r="D57" s="61">
        <v>33.048690999999998</v>
      </c>
      <c r="E57" s="61">
        <v>33.697308</v>
      </c>
      <c r="F57" s="61">
        <v>34.915207000000002</v>
      </c>
      <c r="G57" s="61">
        <v>33.191757000000003</v>
      </c>
      <c r="H57" s="61">
        <v>31.716324</v>
      </c>
      <c r="I57" s="61">
        <v>31.066441000000001</v>
      </c>
      <c r="J57" s="61">
        <v>30.505334999999999</v>
      </c>
      <c r="K57" s="61">
        <v>30.725069000000001</v>
      </c>
      <c r="L57" s="61">
        <v>30.714941</v>
      </c>
      <c r="M57" s="61">
        <v>30.711940999999999</v>
      </c>
      <c r="N57" s="61">
        <v>30.82056</v>
      </c>
      <c r="O57" s="61">
        <v>31.028635000000001</v>
      </c>
      <c r="P57" s="61">
        <v>31.325903</v>
      </c>
      <c r="Q57" s="61">
        <v>31.308147000000002</v>
      </c>
      <c r="R57" s="61">
        <v>31.61187</v>
      </c>
      <c r="S57" s="61">
        <v>32.129680999999998</v>
      </c>
      <c r="T57" s="61">
        <v>32.227969999999999</v>
      </c>
      <c r="U57" s="61">
        <v>32.280780999999998</v>
      </c>
      <c r="V57" s="61">
        <v>32.69191</v>
      </c>
      <c r="W57" s="61">
        <v>32.910851000000001</v>
      </c>
      <c r="X57" s="61">
        <v>32.751488000000002</v>
      </c>
      <c r="Y57" s="61">
        <v>33.197136</v>
      </c>
      <c r="Z57" s="61">
        <v>33.294753999999998</v>
      </c>
      <c r="AA57" s="61">
        <v>33.901966000000002</v>
      </c>
      <c r="AB57" s="61">
        <v>34.154437999999999</v>
      </c>
      <c r="AC57" s="61">
        <v>34.402785999999999</v>
      </c>
      <c r="AD57" s="61">
        <v>34.352524000000003</v>
      </c>
      <c r="AE57" s="61">
        <v>34.457165000000003</v>
      </c>
      <c r="AF57" s="61">
        <v>34.526252999999997</v>
      </c>
      <c r="AG57" s="60">
        <v>-1.562E-3</v>
      </c>
    </row>
    <row r="58" spans="1:33" ht="15" customHeight="1" x14ac:dyDescent="0.25">
      <c r="A58" s="63" t="s">
        <v>363</v>
      </c>
      <c r="B58" s="62" t="s">
        <v>364</v>
      </c>
      <c r="C58" s="64">
        <v>1.753047</v>
      </c>
      <c r="D58" s="64">
        <v>1.605396</v>
      </c>
      <c r="E58" s="64">
        <v>1.612716</v>
      </c>
      <c r="F58" s="64">
        <v>1.644811</v>
      </c>
      <c r="G58" s="64">
        <v>1.5786800000000001</v>
      </c>
      <c r="H58" s="64">
        <v>1.524597</v>
      </c>
      <c r="I58" s="64">
        <v>1.4982040000000001</v>
      </c>
      <c r="J58" s="64">
        <v>1.483403</v>
      </c>
      <c r="K58" s="64">
        <v>1.4923</v>
      </c>
      <c r="L58" s="64">
        <v>1.492875</v>
      </c>
      <c r="M58" s="64">
        <v>1.493347</v>
      </c>
      <c r="N58" s="64">
        <v>1.4936529999999999</v>
      </c>
      <c r="O58" s="64">
        <v>1.4965390000000001</v>
      </c>
      <c r="P58" s="64">
        <v>1.510248</v>
      </c>
      <c r="Q58" s="64">
        <v>1.5111859999999999</v>
      </c>
      <c r="R58" s="64">
        <v>1.522797</v>
      </c>
      <c r="S58" s="64">
        <v>1.5360039999999999</v>
      </c>
      <c r="T58" s="64">
        <v>1.543051</v>
      </c>
      <c r="U58" s="64">
        <v>1.5474950000000001</v>
      </c>
      <c r="V58" s="64">
        <v>1.5640559999999999</v>
      </c>
      <c r="W58" s="64">
        <v>1.574198</v>
      </c>
      <c r="X58" s="64">
        <v>1.5691949999999999</v>
      </c>
      <c r="Y58" s="64">
        <v>1.5863130000000001</v>
      </c>
      <c r="Z58" s="64">
        <v>1.5902780000000001</v>
      </c>
      <c r="AA58" s="64">
        <v>1.607756</v>
      </c>
      <c r="AB58" s="64">
        <v>1.618476</v>
      </c>
      <c r="AC58" s="64">
        <v>1.6294310000000001</v>
      </c>
      <c r="AD58" s="64">
        <v>1.6292679999999999</v>
      </c>
      <c r="AE58" s="64">
        <v>1.6348339999999999</v>
      </c>
      <c r="AF58" s="64">
        <v>1.639391</v>
      </c>
      <c r="AG58" s="60">
        <v>-2.3089999999999999E-3</v>
      </c>
    </row>
    <row r="59" spans="1:33" ht="15" customHeight="1" x14ac:dyDescent="0.25">
      <c r="A59" s="63" t="s">
        <v>365</v>
      </c>
      <c r="B59" s="62" t="s">
        <v>366</v>
      </c>
      <c r="C59" s="64">
        <v>2.2292390000000002</v>
      </c>
      <c r="D59" s="64">
        <v>2.1085590000000001</v>
      </c>
      <c r="E59" s="64">
        <v>2.1093130000000002</v>
      </c>
      <c r="F59" s="64">
        <v>2.1188609999999999</v>
      </c>
      <c r="G59" s="64">
        <v>2.0726010000000001</v>
      </c>
      <c r="H59" s="64">
        <v>2.0520100000000001</v>
      </c>
      <c r="I59" s="64">
        <v>2.0395110000000001</v>
      </c>
      <c r="J59" s="64">
        <v>2.0317379999999998</v>
      </c>
      <c r="K59" s="64">
        <v>2.0420389999999999</v>
      </c>
      <c r="L59" s="64">
        <v>2.041963</v>
      </c>
      <c r="M59" s="64">
        <v>2.0381300000000002</v>
      </c>
      <c r="N59" s="64">
        <v>2.033941</v>
      </c>
      <c r="O59" s="64">
        <v>2.0277940000000001</v>
      </c>
      <c r="P59" s="64">
        <v>2.0314239999999999</v>
      </c>
      <c r="Q59" s="64">
        <v>2.0170699999999999</v>
      </c>
      <c r="R59" s="64">
        <v>2.0104799999999998</v>
      </c>
      <c r="S59" s="64">
        <v>2.012397</v>
      </c>
      <c r="T59" s="64">
        <v>2.0086400000000002</v>
      </c>
      <c r="U59" s="64">
        <v>2.0080589999999998</v>
      </c>
      <c r="V59" s="64">
        <v>2.0107750000000002</v>
      </c>
      <c r="W59" s="64">
        <v>2.0145870000000001</v>
      </c>
      <c r="X59" s="64">
        <v>2.0022630000000001</v>
      </c>
      <c r="Y59" s="64">
        <v>2.0030899999999998</v>
      </c>
      <c r="Z59" s="64">
        <v>2.0003690000000001</v>
      </c>
      <c r="AA59" s="64">
        <v>2.0006309999999998</v>
      </c>
      <c r="AB59" s="64">
        <v>2.0018259999999999</v>
      </c>
      <c r="AC59" s="64">
        <v>1.9972270000000001</v>
      </c>
      <c r="AD59" s="64">
        <v>1.9858020000000001</v>
      </c>
      <c r="AE59" s="64">
        <v>1.98377</v>
      </c>
      <c r="AF59" s="64">
        <v>1.9814369999999999</v>
      </c>
      <c r="AG59" s="60">
        <v>-4.0549999999999996E-3</v>
      </c>
    </row>
    <row r="60" spans="1:33" ht="15" customHeight="1" x14ac:dyDescent="0.25">
      <c r="A60" s="63" t="s">
        <v>367</v>
      </c>
      <c r="B60" s="62" t="s">
        <v>67</v>
      </c>
      <c r="C60" s="61">
        <v>11.09206</v>
      </c>
      <c r="D60" s="61">
        <v>10.975097</v>
      </c>
      <c r="E60" s="61">
        <v>10.752556999999999</v>
      </c>
      <c r="F60" s="61">
        <v>10.540874000000001</v>
      </c>
      <c r="G60" s="61">
        <v>10.475073</v>
      </c>
      <c r="H60" s="61">
        <v>10.501467999999999</v>
      </c>
      <c r="I60" s="61">
        <v>10.507842</v>
      </c>
      <c r="J60" s="61">
        <v>10.523569999999999</v>
      </c>
      <c r="K60" s="61">
        <v>10.553371</v>
      </c>
      <c r="L60" s="61">
        <v>10.551202999999999</v>
      </c>
      <c r="M60" s="61">
        <v>10.580885</v>
      </c>
      <c r="N60" s="61">
        <v>10.611276999999999</v>
      </c>
      <c r="O60" s="61">
        <v>10.653981</v>
      </c>
      <c r="P60" s="61">
        <v>10.673109999999999</v>
      </c>
      <c r="Q60" s="61">
        <v>10.574654000000001</v>
      </c>
      <c r="R60" s="61">
        <v>10.500532</v>
      </c>
      <c r="S60" s="61">
        <v>10.454601</v>
      </c>
      <c r="T60" s="61">
        <v>10.40737</v>
      </c>
      <c r="U60" s="61">
        <v>10.364239</v>
      </c>
      <c r="V60" s="61">
        <v>10.379671</v>
      </c>
      <c r="W60" s="61">
        <v>10.349372000000001</v>
      </c>
      <c r="X60" s="61">
        <v>10.349371</v>
      </c>
      <c r="Y60" s="61">
        <v>10.292790999999999</v>
      </c>
      <c r="Z60" s="61">
        <v>10.252166000000001</v>
      </c>
      <c r="AA60" s="61">
        <v>10.25128</v>
      </c>
      <c r="AB60" s="61">
        <v>10.175208</v>
      </c>
      <c r="AC60" s="61">
        <v>10.157688</v>
      </c>
      <c r="AD60" s="61">
        <v>10.123593</v>
      </c>
      <c r="AE60" s="61">
        <v>10.092719000000001</v>
      </c>
      <c r="AF60" s="61">
        <v>10.021296</v>
      </c>
      <c r="AG60" s="6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66" t="s">
        <v>68</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63" t="s">
        <v>368</v>
      </c>
      <c r="B64" s="62" t="s">
        <v>65</v>
      </c>
      <c r="C64" s="65">
        <v>71.587997000000001</v>
      </c>
      <c r="D64" s="65">
        <v>71.908996999999999</v>
      </c>
      <c r="E64" s="65">
        <v>63.619979999999998</v>
      </c>
      <c r="F64" s="65">
        <v>71.373054999999994</v>
      </c>
      <c r="G64" s="65">
        <v>75.273742999999996</v>
      </c>
      <c r="H64" s="65">
        <v>79.457572999999996</v>
      </c>
      <c r="I64" s="65">
        <v>84.495559999999998</v>
      </c>
      <c r="J64" s="65">
        <v>88.816947999999996</v>
      </c>
      <c r="K64" s="65">
        <v>93.240852000000004</v>
      </c>
      <c r="L64" s="65">
        <v>97.461692999999997</v>
      </c>
      <c r="M64" s="65">
        <v>102.242752</v>
      </c>
      <c r="N64" s="65">
        <v>107.677361</v>
      </c>
      <c r="O64" s="65">
        <v>112.40005499999999</v>
      </c>
      <c r="P64" s="65">
        <v>116.90786</v>
      </c>
      <c r="Q64" s="65">
        <v>121.683891</v>
      </c>
      <c r="R64" s="65">
        <v>126.524063</v>
      </c>
      <c r="S64" s="65">
        <v>132.93751499999999</v>
      </c>
      <c r="T64" s="65">
        <v>138.98382599999999</v>
      </c>
      <c r="U64" s="65">
        <v>144.00289900000001</v>
      </c>
      <c r="V64" s="65">
        <v>152.015152</v>
      </c>
      <c r="W64" s="65">
        <v>159.442139</v>
      </c>
      <c r="X64" s="65">
        <v>165.62905900000001</v>
      </c>
      <c r="Y64" s="65">
        <v>174.78681900000001</v>
      </c>
      <c r="Z64" s="65">
        <v>184.651535</v>
      </c>
      <c r="AA64" s="65">
        <v>191.32926900000001</v>
      </c>
      <c r="AB64" s="65">
        <v>200.49499499999999</v>
      </c>
      <c r="AC64" s="65">
        <v>206.955399</v>
      </c>
      <c r="AD64" s="65">
        <v>213.823441</v>
      </c>
      <c r="AE64" s="65">
        <v>221.992188</v>
      </c>
      <c r="AF64" s="65">
        <v>227.62056000000001</v>
      </c>
      <c r="AG64" s="60">
        <v>4.0694000000000001E-2</v>
      </c>
    </row>
    <row r="65" spans="1:33" ht="15" customHeight="1" x14ac:dyDescent="0.25">
      <c r="A65" s="63" t="s">
        <v>369</v>
      </c>
      <c r="B65" s="62" t="s">
        <v>635</v>
      </c>
      <c r="C65" s="65">
        <v>69.023003000000003</v>
      </c>
      <c r="D65" s="65">
        <v>68.280997999999997</v>
      </c>
      <c r="E65" s="65">
        <v>61.980446000000001</v>
      </c>
      <c r="F65" s="65">
        <v>69.186538999999996</v>
      </c>
      <c r="G65" s="65">
        <v>72.764610000000005</v>
      </c>
      <c r="H65" s="65">
        <v>76.612328000000005</v>
      </c>
      <c r="I65" s="65">
        <v>81.066588999999993</v>
      </c>
      <c r="J65" s="65">
        <v>85.759925999999993</v>
      </c>
      <c r="K65" s="65">
        <v>90.054550000000006</v>
      </c>
      <c r="L65" s="65">
        <v>94.298096000000001</v>
      </c>
      <c r="M65" s="65">
        <v>98.746475000000004</v>
      </c>
      <c r="N65" s="65">
        <v>104.058342</v>
      </c>
      <c r="O65" s="65">
        <v>108.744141</v>
      </c>
      <c r="P65" s="65">
        <v>112.790207</v>
      </c>
      <c r="Q65" s="65">
        <v>117.090363</v>
      </c>
      <c r="R65" s="65">
        <v>121.376839</v>
      </c>
      <c r="S65" s="65">
        <v>127.456856</v>
      </c>
      <c r="T65" s="65">
        <v>133.31147799999999</v>
      </c>
      <c r="U65" s="65">
        <v>138.049454</v>
      </c>
      <c r="V65" s="65">
        <v>146.111389</v>
      </c>
      <c r="W65" s="65">
        <v>153.358124</v>
      </c>
      <c r="X65" s="65">
        <v>159.54740899999999</v>
      </c>
      <c r="Y65" s="65">
        <v>168.40313699999999</v>
      </c>
      <c r="Z65" s="65">
        <v>177.777603</v>
      </c>
      <c r="AA65" s="65">
        <v>184.67111199999999</v>
      </c>
      <c r="AB65" s="65">
        <v>193.39669799999999</v>
      </c>
      <c r="AC65" s="65">
        <v>200.364563</v>
      </c>
      <c r="AD65" s="65">
        <v>207.057648</v>
      </c>
      <c r="AE65" s="65">
        <v>215.05046100000001</v>
      </c>
      <c r="AF65" s="65">
        <v>220.34367399999999</v>
      </c>
      <c r="AG65" s="60">
        <v>4.0837999999999999E-2</v>
      </c>
    </row>
    <row r="66" spans="1:33" x14ac:dyDescent="0.25">
      <c r="A66" s="63" t="s">
        <v>370</v>
      </c>
      <c r="B66" s="62" t="s">
        <v>360</v>
      </c>
      <c r="C66" s="64">
        <v>4.115437</v>
      </c>
      <c r="D66" s="64">
        <v>3.9611290000000001</v>
      </c>
      <c r="E66" s="64">
        <v>3.67353</v>
      </c>
      <c r="F66" s="64">
        <v>3.4075790000000001</v>
      </c>
      <c r="G66" s="64">
        <v>3.3212229999999998</v>
      </c>
      <c r="H66" s="64">
        <v>3.3800460000000001</v>
      </c>
      <c r="I66" s="64">
        <v>3.55681</v>
      </c>
      <c r="J66" s="64">
        <v>3.9095469999999999</v>
      </c>
      <c r="K66" s="64">
        <v>4.247153</v>
      </c>
      <c r="L66" s="64">
        <v>4.519075</v>
      </c>
      <c r="M66" s="64">
        <v>4.7598940000000001</v>
      </c>
      <c r="N66" s="64">
        <v>4.9673059999999998</v>
      </c>
      <c r="O66" s="64">
        <v>5.2783959999999999</v>
      </c>
      <c r="P66" s="64">
        <v>5.4561140000000004</v>
      </c>
      <c r="Q66" s="64">
        <v>5.5328049999999998</v>
      </c>
      <c r="R66" s="64">
        <v>5.6597249999999999</v>
      </c>
      <c r="S66" s="64">
        <v>5.8587119999999997</v>
      </c>
      <c r="T66" s="64">
        <v>6.1161620000000001</v>
      </c>
      <c r="U66" s="64">
        <v>6.3736819999999996</v>
      </c>
      <c r="V66" s="64">
        <v>6.6530069999999997</v>
      </c>
      <c r="W66" s="64">
        <v>6.9911810000000001</v>
      </c>
      <c r="X66" s="64">
        <v>7.266311</v>
      </c>
      <c r="Y66" s="64">
        <v>7.3853030000000004</v>
      </c>
      <c r="Z66" s="64">
        <v>7.5735729999999997</v>
      </c>
      <c r="AA66" s="64">
        <v>7.6262499999999998</v>
      </c>
      <c r="AB66" s="64">
        <v>7.7810519999999999</v>
      </c>
      <c r="AC66" s="64">
        <v>7.9827640000000004</v>
      </c>
      <c r="AD66" s="64">
        <v>8.2286110000000008</v>
      </c>
      <c r="AE66" s="64">
        <v>8.5252770000000009</v>
      </c>
      <c r="AF66" s="64">
        <v>8.8140680000000007</v>
      </c>
      <c r="AG66" s="60">
        <v>2.6610000000000002E-2</v>
      </c>
    </row>
    <row r="67" spans="1:33" ht="15" customHeight="1" x14ac:dyDescent="0.25">
      <c r="A67" s="63" t="s">
        <v>371</v>
      </c>
      <c r="B67" s="62" t="s">
        <v>362</v>
      </c>
      <c r="C67" s="61">
        <v>36.126964999999998</v>
      </c>
      <c r="D67" s="61">
        <v>34.112881000000002</v>
      </c>
      <c r="E67" s="61">
        <v>35.662010000000002</v>
      </c>
      <c r="F67" s="61">
        <v>38.053122999999999</v>
      </c>
      <c r="G67" s="61">
        <v>37.321235999999999</v>
      </c>
      <c r="H67" s="61">
        <v>36.877842000000001</v>
      </c>
      <c r="I67" s="61">
        <v>37.399085999999997</v>
      </c>
      <c r="J67" s="61">
        <v>38.028080000000003</v>
      </c>
      <c r="K67" s="61">
        <v>39.636966999999999</v>
      </c>
      <c r="L67" s="61">
        <v>40.957313999999997</v>
      </c>
      <c r="M67" s="61">
        <v>42.318069000000001</v>
      </c>
      <c r="N67" s="61">
        <v>43.843456000000003</v>
      </c>
      <c r="O67" s="61">
        <v>45.579796000000002</v>
      </c>
      <c r="P67" s="61">
        <v>47.554371000000003</v>
      </c>
      <c r="Q67" s="61">
        <v>49.149825999999997</v>
      </c>
      <c r="R67" s="61">
        <v>51.333953999999999</v>
      </c>
      <c r="S67" s="61">
        <v>53.984034999999999</v>
      </c>
      <c r="T67" s="61">
        <v>56.025112</v>
      </c>
      <c r="U67" s="61">
        <v>58.028739999999999</v>
      </c>
      <c r="V67" s="61">
        <v>60.793827</v>
      </c>
      <c r="W67" s="61">
        <v>63.30341</v>
      </c>
      <c r="X67" s="61">
        <v>65.164467000000002</v>
      </c>
      <c r="Y67" s="61">
        <v>68.301070999999993</v>
      </c>
      <c r="Z67" s="61">
        <v>70.809119999999993</v>
      </c>
      <c r="AA67" s="61">
        <v>74.515556000000004</v>
      </c>
      <c r="AB67" s="61">
        <v>77.585136000000006</v>
      </c>
      <c r="AC67" s="61">
        <v>80.765845999999996</v>
      </c>
      <c r="AD67" s="61">
        <v>83.324744999999993</v>
      </c>
      <c r="AE67" s="61">
        <v>86.308509999999998</v>
      </c>
      <c r="AF67" s="61">
        <v>89.255225999999993</v>
      </c>
      <c r="AG67" s="60">
        <v>3.168E-2</v>
      </c>
    </row>
    <row r="68" spans="1:33" ht="15" customHeight="1" x14ac:dyDescent="0.25">
      <c r="A68" s="63" t="s">
        <v>372</v>
      </c>
      <c r="B68" s="62" t="s">
        <v>364</v>
      </c>
      <c r="C68" s="64">
        <v>1.753047</v>
      </c>
      <c r="D68" s="64">
        <v>1.65709</v>
      </c>
      <c r="E68" s="64">
        <v>1.706745</v>
      </c>
      <c r="F68" s="64">
        <v>1.792635</v>
      </c>
      <c r="G68" s="64">
        <v>1.775088</v>
      </c>
      <c r="H68" s="64">
        <v>1.77271</v>
      </c>
      <c r="I68" s="64">
        <v>1.803601</v>
      </c>
      <c r="J68" s="64">
        <v>1.8492170000000001</v>
      </c>
      <c r="K68" s="64">
        <v>1.925146</v>
      </c>
      <c r="L68" s="64">
        <v>1.9906969999999999</v>
      </c>
      <c r="M68" s="64">
        <v>2.057687</v>
      </c>
      <c r="N68" s="64">
        <v>2.1247790000000002</v>
      </c>
      <c r="O68" s="64">
        <v>2.1983540000000001</v>
      </c>
      <c r="P68" s="64">
        <v>2.2926359999999999</v>
      </c>
      <c r="Q68" s="64">
        <v>2.3723700000000001</v>
      </c>
      <c r="R68" s="64">
        <v>2.4728430000000001</v>
      </c>
      <c r="S68" s="64">
        <v>2.580781</v>
      </c>
      <c r="T68" s="64">
        <v>2.6824400000000002</v>
      </c>
      <c r="U68" s="64">
        <v>2.7818160000000001</v>
      </c>
      <c r="V68" s="64">
        <v>2.9085169999999998</v>
      </c>
      <c r="W68" s="64">
        <v>3.0279400000000001</v>
      </c>
      <c r="X68" s="64">
        <v>3.1221709999999998</v>
      </c>
      <c r="Y68" s="64">
        <v>3.263741</v>
      </c>
      <c r="Z68" s="64">
        <v>3.3820999999999999</v>
      </c>
      <c r="AA68" s="64">
        <v>3.5338020000000001</v>
      </c>
      <c r="AB68" s="64">
        <v>3.676526</v>
      </c>
      <c r="AC68" s="64">
        <v>3.8253409999999999</v>
      </c>
      <c r="AD68" s="64">
        <v>3.951918</v>
      </c>
      <c r="AE68" s="64">
        <v>4.0949419999999996</v>
      </c>
      <c r="AF68" s="64">
        <v>4.2380579999999997</v>
      </c>
      <c r="AG68" s="60">
        <v>3.0908000000000001E-2</v>
      </c>
    </row>
    <row r="69" spans="1:33" ht="15" customHeight="1" x14ac:dyDescent="0.25">
      <c r="A69" s="63" t="s">
        <v>373</v>
      </c>
      <c r="B69" s="62" t="s">
        <v>366</v>
      </c>
      <c r="C69" s="64">
        <v>2.2292390000000002</v>
      </c>
      <c r="D69" s="64">
        <v>2.1764559999999999</v>
      </c>
      <c r="E69" s="64">
        <v>2.2322959999999998</v>
      </c>
      <c r="F69" s="64">
        <v>2.309288</v>
      </c>
      <c r="G69" s="64">
        <v>2.3304589999999998</v>
      </c>
      <c r="H69" s="64">
        <v>2.3859539999999999</v>
      </c>
      <c r="I69" s="64">
        <v>2.4552489999999998</v>
      </c>
      <c r="J69" s="64">
        <v>2.5327730000000002</v>
      </c>
      <c r="K69" s="64">
        <v>2.6343390000000002</v>
      </c>
      <c r="L69" s="64">
        <v>2.7228870000000001</v>
      </c>
      <c r="M69" s="64">
        <v>2.808344</v>
      </c>
      <c r="N69" s="64">
        <v>2.8933599999999999</v>
      </c>
      <c r="O69" s="64">
        <v>2.9787469999999998</v>
      </c>
      <c r="P69" s="64">
        <v>3.0838079999999999</v>
      </c>
      <c r="Q69" s="64">
        <v>3.166544</v>
      </c>
      <c r="R69" s="64">
        <v>3.264783</v>
      </c>
      <c r="S69" s="64">
        <v>3.3812139999999999</v>
      </c>
      <c r="T69" s="64">
        <v>3.4918209999999998</v>
      </c>
      <c r="U69" s="64">
        <v>3.609737</v>
      </c>
      <c r="V69" s="64">
        <v>3.7392340000000002</v>
      </c>
      <c r="W69" s="64">
        <v>3.8750209999999998</v>
      </c>
      <c r="X69" s="64">
        <v>3.9838300000000002</v>
      </c>
      <c r="Y69" s="64">
        <v>4.1212350000000004</v>
      </c>
      <c r="Z69" s="64">
        <v>4.2542540000000004</v>
      </c>
      <c r="AA69" s="64">
        <v>4.3973310000000003</v>
      </c>
      <c r="AB69" s="64">
        <v>4.5473439999999998</v>
      </c>
      <c r="AC69" s="64">
        <v>4.6887990000000004</v>
      </c>
      <c r="AD69" s="64">
        <v>4.8167200000000001</v>
      </c>
      <c r="AE69" s="64">
        <v>4.9689589999999999</v>
      </c>
      <c r="AF69" s="64">
        <v>5.1222940000000001</v>
      </c>
      <c r="AG69" s="60">
        <v>2.9103E-2</v>
      </c>
    </row>
    <row r="70" spans="1:33" ht="15" customHeight="1" x14ac:dyDescent="0.25">
      <c r="A70" s="63" t="s">
        <v>374</v>
      </c>
      <c r="B70" s="62" t="s">
        <v>67</v>
      </c>
      <c r="C70" s="61">
        <v>11.09206</v>
      </c>
      <c r="D70" s="61">
        <v>11.328503</v>
      </c>
      <c r="E70" s="61">
        <v>11.379478000000001</v>
      </c>
      <c r="F70" s="61">
        <v>11.48821</v>
      </c>
      <c r="G70" s="61">
        <v>11.778304</v>
      </c>
      <c r="H70" s="61">
        <v>12.210476999999999</v>
      </c>
      <c r="I70" s="61">
        <v>12.649781000000001</v>
      </c>
      <c r="J70" s="61">
        <v>13.118728000000001</v>
      </c>
      <c r="K70" s="61">
        <v>13.614407999999999</v>
      </c>
      <c r="L70" s="61">
        <v>14.069665000000001</v>
      </c>
      <c r="M70" s="61">
        <v>14.579432000000001</v>
      </c>
      <c r="N70" s="61">
        <v>15.094956</v>
      </c>
      <c r="O70" s="61">
        <v>15.650263000000001</v>
      </c>
      <c r="P70" s="61">
        <v>16.202342999999999</v>
      </c>
      <c r="Q70" s="61">
        <v>16.600866</v>
      </c>
      <c r="R70" s="61">
        <v>17.051628000000001</v>
      </c>
      <c r="S70" s="61">
        <v>17.565736999999999</v>
      </c>
      <c r="T70" s="61">
        <v>18.092175000000001</v>
      </c>
      <c r="U70" s="61">
        <v>18.631014</v>
      </c>
      <c r="V70" s="61">
        <v>19.302019000000001</v>
      </c>
      <c r="W70" s="61">
        <v>19.906824</v>
      </c>
      <c r="X70" s="61">
        <v>20.591771999999999</v>
      </c>
      <c r="Y70" s="61">
        <v>21.176786</v>
      </c>
      <c r="Z70" s="61">
        <v>21.803642</v>
      </c>
      <c r="AA70" s="61">
        <v>22.532022000000001</v>
      </c>
      <c r="AB70" s="61">
        <v>23.113976999999998</v>
      </c>
      <c r="AC70" s="61">
        <v>23.846741000000002</v>
      </c>
      <c r="AD70" s="61">
        <v>24.555572999999999</v>
      </c>
      <c r="AE70" s="61">
        <v>25.280301999999999</v>
      </c>
      <c r="AF70" s="61">
        <v>25.906462000000001</v>
      </c>
      <c r="AG70" s="60">
        <v>2.9682E-2</v>
      </c>
    </row>
    <row r="71" spans="1:33" ht="15" customHeight="1" thickBot="1" x14ac:dyDescent="0.25"/>
    <row r="72" spans="1:33" ht="15" customHeight="1" x14ac:dyDescent="0.2">
      <c r="B72" s="59" t="s">
        <v>572</v>
      </c>
    </row>
    <row r="73" spans="1:33" ht="12" x14ac:dyDescent="0.2">
      <c r="B73" s="58" t="s">
        <v>544</v>
      </c>
    </row>
    <row r="74" spans="1:33" ht="15" customHeight="1" x14ac:dyDescent="0.2">
      <c r="B74" s="58" t="s">
        <v>69</v>
      </c>
    </row>
    <row r="75" spans="1:33" ht="15" customHeight="1" x14ac:dyDescent="0.2">
      <c r="B75" s="58" t="s">
        <v>634</v>
      </c>
    </row>
    <row r="76" spans="1:33" ht="15" customHeight="1" x14ac:dyDescent="0.2">
      <c r="B76" s="58" t="s">
        <v>70</v>
      </c>
    </row>
    <row r="77" spans="1:33" ht="15" customHeight="1" x14ac:dyDescent="0.2">
      <c r="B77" s="58" t="s">
        <v>546</v>
      </c>
    </row>
    <row r="78" spans="1:33" ht="15" customHeight="1" x14ac:dyDescent="0.2">
      <c r="B78" s="58" t="s">
        <v>633</v>
      </c>
    </row>
    <row r="79" spans="1:33" ht="12" x14ac:dyDescent="0.2">
      <c r="B79" s="58" t="s">
        <v>72</v>
      </c>
    </row>
    <row r="80" spans="1:33" ht="15" customHeight="1" x14ac:dyDescent="0.2">
      <c r="B80" s="58" t="s">
        <v>547</v>
      </c>
    </row>
    <row r="81" spans="2:2" ht="12" x14ac:dyDescent="0.2">
      <c r="B81" s="58" t="s">
        <v>548</v>
      </c>
    </row>
    <row r="82" spans="2:2" ht="15" customHeight="1" x14ac:dyDescent="0.2">
      <c r="B82" s="58" t="s">
        <v>549</v>
      </c>
    </row>
    <row r="83" spans="2:2" ht="15" customHeight="1" x14ac:dyDescent="0.2">
      <c r="B83" s="58" t="s">
        <v>550</v>
      </c>
    </row>
    <row r="84" spans="2:2" ht="15" customHeight="1" x14ac:dyDescent="0.2">
      <c r="B84" s="58" t="s">
        <v>551</v>
      </c>
    </row>
    <row r="85" spans="2:2" ht="15" customHeight="1" x14ac:dyDescent="0.2">
      <c r="B85" s="58" t="s">
        <v>552</v>
      </c>
    </row>
    <row r="86" spans="2:2" ht="15" customHeight="1" x14ac:dyDescent="0.2">
      <c r="B86" s="58" t="s">
        <v>193</v>
      </c>
    </row>
    <row r="87" spans="2:2" ht="15" customHeight="1" x14ac:dyDescent="0.2">
      <c r="B87" s="58" t="s">
        <v>73</v>
      </c>
    </row>
    <row r="88" spans="2:2" ht="15" customHeight="1" x14ac:dyDescent="0.2">
      <c r="B88" s="58" t="s">
        <v>553</v>
      </c>
    </row>
    <row r="89" spans="2:2" ht="15" customHeight="1" x14ac:dyDescent="0.2">
      <c r="B89" s="58" t="s">
        <v>632</v>
      </c>
    </row>
    <row r="90" spans="2:2" ht="15" customHeight="1" x14ac:dyDescent="0.2">
      <c r="B90" s="58" t="s">
        <v>74</v>
      </c>
    </row>
    <row r="91" spans="2:2" ht="15" customHeight="1" x14ac:dyDescent="0.2">
      <c r="B91" s="58" t="s">
        <v>555</v>
      </c>
    </row>
    <row r="92" spans="2:2" ht="12" x14ac:dyDescent="0.2">
      <c r="B92" s="58" t="s">
        <v>556</v>
      </c>
    </row>
    <row r="93" spans="2:2" ht="15" customHeight="1" x14ac:dyDescent="0.2">
      <c r="B93" s="58" t="s">
        <v>75</v>
      </c>
    </row>
    <row r="94" spans="2:2" ht="15" customHeight="1" x14ac:dyDescent="0.2">
      <c r="B94" s="58" t="s">
        <v>557</v>
      </c>
    </row>
    <row r="95" spans="2:2" ht="15" customHeight="1" x14ac:dyDescent="0.2">
      <c r="B95" s="58" t="s">
        <v>558</v>
      </c>
    </row>
    <row r="96" spans="2:2" ht="15" customHeight="1" x14ac:dyDescent="0.2">
      <c r="B96" s="58" t="s">
        <v>559</v>
      </c>
    </row>
    <row r="97" spans="2:33" ht="15" customHeight="1" x14ac:dyDescent="0.2">
      <c r="B97" s="58" t="s">
        <v>560</v>
      </c>
    </row>
    <row r="98" spans="2:33" ht="15" customHeight="1" x14ac:dyDescent="0.2">
      <c r="B98" s="58" t="s">
        <v>561</v>
      </c>
    </row>
    <row r="99" spans="2:33" ht="15" customHeight="1" x14ac:dyDescent="0.2">
      <c r="B99" s="58" t="s">
        <v>631</v>
      </c>
    </row>
    <row r="100" spans="2:33" ht="15" customHeight="1" x14ac:dyDescent="0.2">
      <c r="B100" s="58" t="s">
        <v>630</v>
      </c>
    </row>
    <row r="101" spans="2:33" ht="12" x14ac:dyDescent="0.2"/>
    <row r="102" spans="2:33" ht="12" x14ac:dyDescent="0.2"/>
    <row r="112" spans="2:33" ht="15" customHeight="1" x14ac:dyDescent="0.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row>
    <row r="308" spans="2:33" ht="15" customHeight="1" x14ac:dyDescent="0.2">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c r="AA308" s="82"/>
      <c r="AB308" s="82"/>
      <c r="AC308" s="82"/>
      <c r="AD308" s="82"/>
      <c r="AE308" s="82"/>
      <c r="AF308" s="82"/>
      <c r="AG308" s="82"/>
    </row>
    <row r="511" spans="2:33" ht="15" customHeight="1" x14ac:dyDescent="0.2">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c r="AA511" s="82"/>
      <c r="AB511" s="82"/>
      <c r="AC511" s="82"/>
      <c r="AD511" s="82"/>
      <c r="AE511" s="82"/>
      <c r="AF511" s="82"/>
      <c r="AG511" s="82"/>
    </row>
    <row r="712" spans="2:33" ht="15" customHeight="1" x14ac:dyDescent="0.2">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c r="AA712" s="82"/>
      <c r="AB712" s="82"/>
      <c r="AC712" s="82"/>
      <c r="AD712" s="82"/>
      <c r="AE712" s="82"/>
      <c r="AF712" s="82"/>
      <c r="AG712" s="82"/>
    </row>
    <row r="887" spans="2:33" ht="15" customHeight="1" x14ac:dyDescent="0.2">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c r="AA887" s="82"/>
      <c r="AB887" s="82"/>
      <c r="AC887" s="82"/>
      <c r="AD887" s="82"/>
      <c r="AE887" s="82"/>
      <c r="AF887" s="82"/>
      <c r="AG887" s="82"/>
    </row>
    <row r="1100" spans="2:33" ht="15" customHeight="1" x14ac:dyDescent="0.2">
      <c r="B1100" s="82"/>
      <c r="C1100" s="82"/>
      <c r="D1100" s="82"/>
      <c r="E1100" s="82"/>
      <c r="F1100" s="82"/>
      <c r="G1100" s="82"/>
      <c r="H1100" s="82"/>
      <c r="I1100" s="82"/>
      <c r="J1100" s="82"/>
      <c r="K1100" s="82"/>
      <c r="L1100" s="82"/>
      <c r="M1100" s="82"/>
      <c r="N1100" s="82"/>
      <c r="O1100" s="82"/>
      <c r="P1100" s="82"/>
      <c r="Q1100" s="82"/>
      <c r="R1100" s="82"/>
      <c r="S1100" s="82"/>
      <c r="T1100" s="82"/>
      <c r="U1100" s="82"/>
      <c r="V1100" s="82"/>
      <c r="W1100" s="82"/>
      <c r="X1100" s="82"/>
      <c r="Y1100" s="82"/>
      <c r="Z1100" s="82"/>
      <c r="AA1100" s="82"/>
      <c r="AB1100" s="82"/>
      <c r="AC1100" s="82"/>
      <c r="AD1100" s="82"/>
      <c r="AE1100" s="82"/>
      <c r="AF1100" s="82"/>
      <c r="AG1100" s="82"/>
    </row>
    <row r="1227" spans="2:33" ht="15" customHeight="1" x14ac:dyDescent="0.2">
      <c r="B1227" s="82"/>
      <c r="C1227" s="82"/>
      <c r="D1227" s="82"/>
      <c r="E1227" s="82"/>
      <c r="F1227" s="82"/>
      <c r="G1227" s="82"/>
      <c r="H1227" s="82"/>
      <c r="I1227" s="82"/>
      <c r="J1227" s="82"/>
      <c r="K1227" s="82"/>
      <c r="L1227" s="82"/>
      <c r="M1227" s="82"/>
      <c r="N1227" s="82"/>
      <c r="O1227" s="82"/>
      <c r="P1227" s="82"/>
      <c r="Q1227" s="82"/>
      <c r="R1227" s="82"/>
      <c r="S1227" s="82"/>
      <c r="T1227" s="82"/>
      <c r="U1227" s="82"/>
      <c r="V1227" s="82"/>
      <c r="W1227" s="82"/>
      <c r="X1227" s="82"/>
      <c r="Y1227" s="82"/>
      <c r="Z1227" s="82"/>
      <c r="AA1227" s="82"/>
      <c r="AB1227" s="82"/>
      <c r="AC1227" s="82"/>
      <c r="AD1227" s="82"/>
      <c r="AE1227" s="82"/>
      <c r="AF1227" s="82"/>
      <c r="AG1227" s="82"/>
    </row>
    <row r="1390" spans="2:33" ht="15" customHeight="1" x14ac:dyDescent="0.2">
      <c r="B1390" s="82"/>
      <c r="C1390" s="82"/>
      <c r="D1390" s="82"/>
      <c r="E1390" s="82"/>
      <c r="F1390" s="82"/>
      <c r="G1390" s="82"/>
      <c r="H1390" s="82"/>
      <c r="I1390" s="82"/>
      <c r="J1390" s="82"/>
      <c r="K1390" s="82"/>
      <c r="L1390" s="82"/>
      <c r="M1390" s="82"/>
      <c r="N1390" s="82"/>
      <c r="O1390" s="82"/>
      <c r="P1390" s="82"/>
      <c r="Q1390" s="82"/>
      <c r="R1390" s="82"/>
      <c r="S1390" s="82"/>
      <c r="T1390" s="82"/>
      <c r="U1390" s="82"/>
      <c r="V1390" s="82"/>
      <c r="W1390" s="82"/>
      <c r="X1390" s="82"/>
      <c r="Y1390" s="82"/>
      <c r="Z1390" s="82"/>
      <c r="AA1390" s="82"/>
      <c r="AB1390" s="82"/>
      <c r="AC1390" s="82"/>
      <c r="AD1390" s="82"/>
      <c r="AE1390" s="82"/>
      <c r="AF1390" s="82"/>
      <c r="AG1390" s="82"/>
    </row>
    <row r="1502" spans="2:33" ht="15" customHeight="1" x14ac:dyDescent="0.2">
      <c r="B1502" s="82"/>
      <c r="C1502" s="82"/>
      <c r="D1502" s="82"/>
      <c r="E1502" s="82"/>
      <c r="F1502" s="82"/>
      <c r="G1502" s="82"/>
      <c r="H1502" s="82"/>
      <c r="I1502" s="82"/>
      <c r="J1502" s="82"/>
      <c r="K1502" s="82"/>
      <c r="L1502" s="82"/>
      <c r="M1502" s="82"/>
      <c r="N1502" s="82"/>
      <c r="O1502" s="82"/>
      <c r="P1502" s="82"/>
      <c r="Q1502" s="82"/>
      <c r="R1502" s="82"/>
      <c r="S1502" s="82"/>
      <c r="T1502" s="82"/>
      <c r="U1502" s="82"/>
      <c r="V1502" s="82"/>
      <c r="W1502" s="82"/>
      <c r="X1502" s="82"/>
      <c r="Y1502" s="82"/>
      <c r="Z1502" s="82"/>
      <c r="AA1502" s="82"/>
      <c r="AB1502" s="82"/>
      <c r="AC1502" s="82"/>
      <c r="AD1502" s="82"/>
      <c r="AE1502" s="82"/>
      <c r="AF1502" s="82"/>
      <c r="AG1502" s="82"/>
    </row>
    <row r="1604" spans="2:33" ht="15" customHeight="1" x14ac:dyDescent="0.2">
      <c r="B1604" s="82"/>
      <c r="C1604" s="82"/>
      <c r="D1604" s="82"/>
      <c r="E1604" s="82"/>
      <c r="F1604" s="82"/>
      <c r="G1604" s="82"/>
      <c r="H1604" s="82"/>
      <c r="I1604" s="82"/>
      <c r="J1604" s="82"/>
      <c r="K1604" s="82"/>
      <c r="L1604" s="82"/>
      <c r="M1604" s="82"/>
      <c r="N1604" s="82"/>
      <c r="O1604" s="82"/>
      <c r="P1604" s="82"/>
      <c r="Q1604" s="82"/>
      <c r="R1604" s="82"/>
      <c r="S1604" s="82"/>
      <c r="T1604" s="82"/>
      <c r="U1604" s="82"/>
      <c r="V1604" s="82"/>
      <c r="W1604" s="82"/>
      <c r="X1604" s="82"/>
      <c r="Y1604" s="82"/>
      <c r="Z1604" s="82"/>
      <c r="AA1604" s="82"/>
      <c r="AB1604" s="82"/>
      <c r="AC1604" s="82"/>
      <c r="AD1604" s="82"/>
      <c r="AE1604" s="82"/>
      <c r="AF1604" s="82"/>
      <c r="AG1604" s="82"/>
    </row>
    <row r="1698" spans="2:33" ht="15" customHeight="1" x14ac:dyDescent="0.2">
      <c r="B1698" s="82"/>
      <c r="C1698" s="82"/>
      <c r="D1698" s="82"/>
      <c r="E1698" s="82"/>
      <c r="F1698" s="82"/>
      <c r="G1698" s="82"/>
      <c r="H1698" s="82"/>
      <c r="I1698" s="82"/>
      <c r="J1698" s="82"/>
      <c r="K1698" s="82"/>
      <c r="L1698" s="82"/>
      <c r="M1698" s="82"/>
      <c r="N1698" s="82"/>
      <c r="O1698" s="82"/>
      <c r="P1698" s="82"/>
      <c r="Q1698" s="82"/>
      <c r="R1698" s="82"/>
      <c r="S1698" s="82"/>
      <c r="T1698" s="82"/>
      <c r="U1698" s="82"/>
      <c r="V1698" s="82"/>
      <c r="W1698" s="82"/>
      <c r="X1698" s="82"/>
      <c r="Y1698" s="82"/>
      <c r="Z1698" s="82"/>
      <c r="AA1698" s="82"/>
      <c r="AB1698" s="82"/>
      <c r="AC1698" s="82"/>
      <c r="AD1698" s="82"/>
      <c r="AE1698" s="82"/>
      <c r="AF1698" s="82"/>
      <c r="AG1698" s="82"/>
    </row>
    <row r="1945" spans="2:33" ht="15" customHeight="1" x14ac:dyDescent="0.2">
      <c r="B1945" s="82"/>
      <c r="C1945" s="82"/>
      <c r="D1945" s="82"/>
      <c r="E1945" s="82"/>
      <c r="F1945" s="82"/>
      <c r="G1945" s="82"/>
      <c r="H1945" s="82"/>
      <c r="I1945" s="82"/>
      <c r="J1945" s="82"/>
      <c r="K1945" s="82"/>
      <c r="L1945" s="82"/>
      <c r="M1945" s="82"/>
      <c r="N1945" s="82"/>
      <c r="O1945" s="82"/>
      <c r="P1945" s="82"/>
      <c r="Q1945" s="82"/>
      <c r="R1945" s="82"/>
      <c r="S1945" s="82"/>
      <c r="T1945" s="82"/>
      <c r="U1945" s="82"/>
      <c r="V1945" s="82"/>
      <c r="W1945" s="82"/>
      <c r="X1945" s="82"/>
      <c r="Y1945" s="82"/>
      <c r="Z1945" s="82"/>
      <c r="AA1945" s="82"/>
      <c r="AB1945" s="82"/>
      <c r="AC1945" s="82"/>
      <c r="AD1945" s="82"/>
      <c r="AE1945" s="82"/>
      <c r="AF1945" s="82"/>
      <c r="AG1945" s="82"/>
    </row>
    <row r="2031" spans="2:33" ht="15" customHeight="1" x14ac:dyDescent="0.2">
      <c r="B2031" s="82"/>
      <c r="C2031" s="82"/>
      <c r="D2031" s="82"/>
      <c r="E2031" s="82"/>
      <c r="F2031" s="82"/>
      <c r="G2031" s="82"/>
      <c r="H2031" s="82"/>
      <c r="I2031" s="82"/>
      <c r="J2031" s="82"/>
      <c r="K2031" s="82"/>
      <c r="L2031" s="82"/>
      <c r="M2031" s="82"/>
      <c r="N2031" s="82"/>
      <c r="O2031" s="82"/>
      <c r="P2031" s="82"/>
      <c r="Q2031" s="82"/>
      <c r="R2031" s="82"/>
      <c r="S2031" s="82"/>
      <c r="T2031" s="82"/>
      <c r="U2031" s="82"/>
      <c r="V2031" s="82"/>
      <c r="W2031" s="82"/>
      <c r="X2031" s="82"/>
      <c r="Y2031" s="82"/>
      <c r="Z2031" s="82"/>
      <c r="AA2031" s="82"/>
      <c r="AB2031" s="82"/>
      <c r="AC2031" s="82"/>
      <c r="AD2031" s="82"/>
      <c r="AE2031" s="82"/>
      <c r="AF2031" s="82"/>
      <c r="AG2031" s="82"/>
    </row>
    <row r="2153" spans="2:33" ht="15" customHeight="1" x14ac:dyDescent="0.2">
      <c r="B2153" s="82"/>
      <c r="C2153" s="82"/>
      <c r="D2153" s="82"/>
      <c r="E2153" s="82"/>
      <c r="F2153" s="82"/>
      <c r="G2153" s="82"/>
      <c r="H2153" s="82"/>
      <c r="I2153" s="82"/>
      <c r="J2153" s="82"/>
      <c r="K2153" s="82"/>
      <c r="L2153" s="82"/>
      <c r="M2153" s="82"/>
      <c r="N2153" s="82"/>
      <c r="O2153" s="82"/>
      <c r="P2153" s="82"/>
      <c r="Q2153" s="82"/>
      <c r="R2153" s="82"/>
      <c r="S2153" s="82"/>
      <c r="T2153" s="82"/>
      <c r="U2153" s="82"/>
      <c r="V2153" s="82"/>
      <c r="W2153" s="82"/>
      <c r="X2153" s="82"/>
      <c r="Y2153" s="82"/>
      <c r="Z2153" s="82"/>
      <c r="AA2153" s="82"/>
      <c r="AB2153" s="82"/>
      <c r="AC2153" s="82"/>
      <c r="AD2153" s="82"/>
      <c r="AE2153" s="82"/>
      <c r="AF2153" s="82"/>
      <c r="AG2153" s="82"/>
    </row>
    <row r="2317" spans="2:33" ht="15" customHeight="1" x14ac:dyDescent="0.2">
      <c r="B2317" s="82"/>
      <c r="C2317" s="82"/>
      <c r="D2317" s="82"/>
      <c r="E2317" s="82"/>
      <c r="F2317" s="82"/>
      <c r="G2317" s="82"/>
      <c r="H2317" s="82"/>
      <c r="I2317" s="82"/>
      <c r="J2317" s="82"/>
      <c r="K2317" s="82"/>
      <c r="L2317" s="82"/>
      <c r="M2317" s="82"/>
      <c r="N2317" s="82"/>
      <c r="O2317" s="82"/>
      <c r="P2317" s="82"/>
      <c r="Q2317" s="82"/>
      <c r="R2317" s="82"/>
      <c r="S2317" s="82"/>
      <c r="T2317" s="82"/>
      <c r="U2317" s="82"/>
      <c r="V2317" s="82"/>
      <c r="W2317" s="82"/>
      <c r="X2317" s="82"/>
      <c r="Y2317" s="82"/>
      <c r="Z2317" s="82"/>
      <c r="AA2317" s="82"/>
      <c r="AB2317" s="82"/>
      <c r="AC2317" s="82"/>
      <c r="AD2317" s="82"/>
      <c r="AE2317" s="82"/>
      <c r="AF2317" s="82"/>
      <c r="AG2317" s="82"/>
    </row>
    <row r="2419" spans="2:33" ht="15" customHeight="1" x14ac:dyDescent="0.2">
      <c r="B2419" s="82"/>
      <c r="C2419" s="82"/>
      <c r="D2419" s="82"/>
      <c r="E2419" s="82"/>
      <c r="F2419" s="82"/>
      <c r="G2419" s="82"/>
      <c r="H2419" s="82"/>
      <c r="I2419" s="82"/>
      <c r="J2419" s="82"/>
      <c r="K2419" s="82"/>
      <c r="L2419" s="82"/>
      <c r="M2419" s="82"/>
      <c r="N2419" s="82"/>
      <c r="O2419" s="82"/>
      <c r="P2419" s="82"/>
      <c r="Q2419" s="82"/>
      <c r="R2419" s="82"/>
      <c r="S2419" s="82"/>
      <c r="T2419" s="82"/>
      <c r="U2419" s="82"/>
      <c r="V2419" s="82"/>
      <c r="W2419" s="82"/>
      <c r="X2419" s="82"/>
      <c r="Y2419" s="82"/>
      <c r="Z2419" s="82"/>
      <c r="AA2419" s="82"/>
      <c r="AB2419" s="82"/>
      <c r="AC2419" s="82"/>
      <c r="AD2419" s="82"/>
      <c r="AE2419" s="82"/>
      <c r="AF2419" s="82"/>
      <c r="AG2419" s="82"/>
    </row>
    <row r="2509" spans="2:33" ht="15" customHeight="1" x14ac:dyDescent="0.2">
      <c r="B2509" s="82"/>
      <c r="C2509" s="82"/>
      <c r="D2509" s="82"/>
      <c r="E2509" s="82"/>
      <c r="F2509" s="82"/>
      <c r="G2509" s="82"/>
      <c r="H2509" s="82"/>
      <c r="I2509" s="82"/>
      <c r="J2509" s="82"/>
      <c r="K2509" s="82"/>
      <c r="L2509" s="82"/>
      <c r="M2509" s="82"/>
      <c r="N2509" s="82"/>
      <c r="O2509" s="82"/>
      <c r="P2509" s="82"/>
      <c r="Q2509" s="82"/>
      <c r="R2509" s="82"/>
      <c r="S2509" s="82"/>
      <c r="T2509" s="82"/>
      <c r="U2509" s="82"/>
      <c r="V2509" s="82"/>
      <c r="W2509" s="82"/>
      <c r="X2509" s="82"/>
      <c r="Y2509" s="82"/>
      <c r="Z2509" s="82"/>
      <c r="AA2509" s="82"/>
      <c r="AB2509" s="82"/>
      <c r="AC2509" s="82"/>
      <c r="AD2509" s="82"/>
      <c r="AE2509" s="82"/>
      <c r="AF2509" s="82"/>
      <c r="AG2509" s="82"/>
    </row>
    <row r="2598" spans="2:33" ht="15" customHeight="1" x14ac:dyDescent="0.2">
      <c r="B2598" s="82"/>
      <c r="C2598" s="82"/>
      <c r="D2598" s="82"/>
      <c r="E2598" s="82"/>
      <c r="F2598" s="82"/>
      <c r="G2598" s="82"/>
      <c r="H2598" s="82"/>
      <c r="I2598" s="82"/>
      <c r="J2598" s="82"/>
      <c r="K2598" s="82"/>
      <c r="L2598" s="82"/>
      <c r="M2598" s="82"/>
      <c r="N2598" s="82"/>
      <c r="O2598" s="82"/>
      <c r="P2598" s="82"/>
      <c r="Q2598" s="82"/>
      <c r="R2598" s="82"/>
      <c r="S2598" s="82"/>
      <c r="T2598" s="82"/>
      <c r="U2598" s="82"/>
      <c r="V2598" s="82"/>
      <c r="W2598" s="82"/>
      <c r="X2598" s="82"/>
      <c r="Y2598" s="82"/>
      <c r="Z2598" s="82"/>
      <c r="AA2598" s="82"/>
      <c r="AB2598" s="82"/>
      <c r="AC2598" s="82"/>
      <c r="AD2598" s="82"/>
      <c r="AE2598" s="82"/>
      <c r="AF2598" s="82"/>
      <c r="AG2598" s="82"/>
    </row>
    <row r="2719" spans="2:33" ht="15" customHeight="1" x14ac:dyDescent="0.2">
      <c r="B2719" s="82"/>
      <c r="C2719" s="82"/>
      <c r="D2719" s="82"/>
      <c r="E2719" s="82"/>
      <c r="F2719" s="82"/>
      <c r="G2719" s="82"/>
      <c r="H2719" s="82"/>
      <c r="I2719" s="82"/>
      <c r="J2719" s="82"/>
      <c r="K2719" s="82"/>
      <c r="L2719" s="82"/>
      <c r="M2719" s="82"/>
      <c r="N2719" s="82"/>
      <c r="O2719" s="82"/>
      <c r="P2719" s="82"/>
      <c r="Q2719" s="82"/>
      <c r="R2719" s="82"/>
      <c r="S2719" s="82"/>
      <c r="T2719" s="82"/>
      <c r="U2719" s="82"/>
      <c r="V2719" s="82"/>
      <c r="W2719" s="82"/>
      <c r="X2719" s="82"/>
      <c r="Y2719" s="82"/>
      <c r="Z2719" s="82"/>
      <c r="AA2719" s="82"/>
      <c r="AB2719" s="82"/>
      <c r="AC2719" s="82"/>
      <c r="AD2719" s="82"/>
      <c r="AE2719" s="82"/>
      <c r="AF2719" s="82"/>
      <c r="AG2719" s="82"/>
    </row>
    <row r="2837" spans="2:33" ht="15" customHeight="1" x14ac:dyDescent="0.2">
      <c r="B2837" s="82"/>
      <c r="C2837" s="82"/>
      <c r="D2837" s="82"/>
      <c r="E2837" s="82"/>
      <c r="F2837" s="82"/>
      <c r="G2837" s="82"/>
      <c r="H2837" s="82"/>
      <c r="I2837" s="82"/>
      <c r="J2837" s="82"/>
      <c r="K2837" s="82"/>
      <c r="L2837" s="82"/>
      <c r="M2837" s="82"/>
      <c r="N2837" s="82"/>
      <c r="O2837" s="82"/>
      <c r="P2837" s="82"/>
      <c r="Q2837" s="82"/>
      <c r="R2837" s="82"/>
      <c r="S2837" s="82"/>
      <c r="T2837" s="82"/>
      <c r="U2837" s="82"/>
      <c r="V2837" s="82"/>
      <c r="W2837" s="82"/>
      <c r="X2837" s="82"/>
      <c r="Y2837" s="82"/>
      <c r="Z2837" s="82"/>
      <c r="AA2837" s="82"/>
      <c r="AB2837" s="82"/>
      <c r="AC2837" s="82"/>
      <c r="AD2837" s="82"/>
      <c r="AE2837" s="82"/>
      <c r="AF2837" s="82"/>
      <c r="AG2837" s="82"/>
    </row>
  </sheetData>
  <mergeCells count="20">
    <mergeCell ref="B1100:AG1100"/>
    <mergeCell ref="B1227:AG1227"/>
    <mergeCell ref="B1390:AG1390"/>
    <mergeCell ref="B1502:AG1502"/>
    <mergeCell ref="B112:AG112"/>
    <mergeCell ref="B308:AG308"/>
    <mergeCell ref="B511:AG511"/>
    <mergeCell ref="B712:AG712"/>
    <mergeCell ref="B887:AG887"/>
    <mergeCell ref="B1604:AG1604"/>
    <mergeCell ref="B1698:AG1698"/>
    <mergeCell ref="B2719:AG2719"/>
    <mergeCell ref="B2837:AG2837"/>
    <mergeCell ref="B2031:AG2031"/>
    <mergeCell ref="B2153:AG2153"/>
    <mergeCell ref="B2317:AG2317"/>
    <mergeCell ref="B2419:AG2419"/>
    <mergeCell ref="B2509:AG2509"/>
    <mergeCell ref="B2598:AG2598"/>
    <mergeCell ref="B1945:AG1945"/>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837"/>
  <sheetViews>
    <sheetView workbookViewId="0">
      <selection activeCell="A22" sqref="A22:XFD22"/>
    </sheetView>
  </sheetViews>
  <sheetFormatPr defaultColWidth="9.140625" defaultRowHeight="15" x14ac:dyDescent="0.25"/>
  <cols>
    <col min="1" max="1" width="24.28515625" customWidth="1"/>
    <col min="2" max="2" width="49" customWidth="1"/>
  </cols>
  <sheetData>
    <row r="1" spans="1:34" ht="15" customHeight="1" thickBot="1" x14ac:dyDescent="0.3">
      <c r="B1" s="45" t="s">
        <v>542</v>
      </c>
      <c r="C1" s="47">
        <v>2020</v>
      </c>
      <c r="D1" s="47">
        <v>2021</v>
      </c>
      <c r="E1" s="47">
        <v>2022</v>
      </c>
      <c r="F1" s="47">
        <v>2023</v>
      </c>
      <c r="G1" s="47">
        <v>2024</v>
      </c>
      <c r="H1" s="47">
        <v>2025</v>
      </c>
      <c r="I1" s="47">
        <v>2026</v>
      </c>
      <c r="J1" s="47">
        <v>2027</v>
      </c>
      <c r="K1" s="47">
        <v>2028</v>
      </c>
      <c r="L1" s="47">
        <v>2029</v>
      </c>
      <c r="M1" s="47">
        <v>2030</v>
      </c>
      <c r="N1" s="47">
        <v>2031</v>
      </c>
      <c r="O1" s="47">
        <v>2032</v>
      </c>
      <c r="P1" s="47">
        <v>2033</v>
      </c>
      <c r="Q1" s="47">
        <v>2034</v>
      </c>
      <c r="R1" s="47">
        <v>2035</v>
      </c>
      <c r="S1" s="47">
        <v>2036</v>
      </c>
      <c r="T1" s="47">
        <v>2037</v>
      </c>
      <c r="U1" s="47">
        <v>2038</v>
      </c>
      <c r="V1" s="47">
        <v>2039</v>
      </c>
      <c r="W1" s="47">
        <v>2040</v>
      </c>
      <c r="X1" s="47">
        <v>2041</v>
      </c>
      <c r="Y1" s="47">
        <v>2042</v>
      </c>
      <c r="Z1" s="47">
        <v>2043</v>
      </c>
      <c r="AA1" s="47">
        <v>2044</v>
      </c>
      <c r="AB1" s="47">
        <v>2045</v>
      </c>
      <c r="AC1" s="47">
        <v>2046</v>
      </c>
      <c r="AD1" s="47">
        <v>2047</v>
      </c>
      <c r="AE1" s="47">
        <v>2048</v>
      </c>
      <c r="AF1" s="47">
        <v>2049</v>
      </c>
      <c r="AG1" s="47">
        <v>2050</v>
      </c>
    </row>
    <row r="2" spans="1:34" ht="15" customHeight="1" thickTop="1" x14ac:dyDescent="0.25"/>
    <row r="3" spans="1:34" ht="15" customHeight="1" x14ac:dyDescent="0.25">
      <c r="C3" s="50" t="s">
        <v>496</v>
      </c>
      <c r="D3" s="50" t="s">
        <v>564</v>
      </c>
      <c r="E3" s="51"/>
      <c r="F3" s="51"/>
      <c r="G3" s="51"/>
      <c r="H3" s="51"/>
    </row>
    <row r="4" spans="1:34" ht="15" customHeight="1" x14ac:dyDescent="0.25">
      <c r="C4" s="50" t="s">
        <v>497</v>
      </c>
      <c r="D4" s="50" t="s">
        <v>565</v>
      </c>
      <c r="E4" s="51"/>
      <c r="F4" s="51"/>
      <c r="G4" s="50" t="s">
        <v>498</v>
      </c>
      <c r="H4" s="51"/>
    </row>
    <row r="5" spans="1:34" ht="15" customHeight="1" x14ac:dyDescent="0.25">
      <c r="C5" s="50" t="s">
        <v>499</v>
      </c>
      <c r="D5" s="50" t="s">
        <v>566</v>
      </c>
      <c r="E5" s="51"/>
      <c r="F5" s="51"/>
      <c r="G5" s="51"/>
      <c r="H5" s="51"/>
    </row>
    <row r="6" spans="1:34" ht="15" customHeight="1" x14ac:dyDescent="0.25">
      <c r="C6" s="50" t="s">
        <v>500</v>
      </c>
      <c r="D6" s="51"/>
      <c r="E6" s="50" t="s">
        <v>567</v>
      </c>
      <c r="F6" s="51"/>
      <c r="G6" s="51"/>
      <c r="H6" s="51"/>
    </row>
    <row r="7" spans="1:34" ht="15" customHeight="1" x14ac:dyDescent="0.25">
      <c r="C7" s="51"/>
      <c r="D7" s="51"/>
      <c r="E7" s="51"/>
      <c r="F7" s="51"/>
      <c r="G7" s="51"/>
      <c r="H7" s="51"/>
    </row>
    <row r="10" spans="1:34" ht="15" customHeight="1" x14ac:dyDescent="0.25">
      <c r="A10" s="29" t="s">
        <v>375</v>
      </c>
      <c r="B10" s="46" t="s">
        <v>118</v>
      </c>
      <c r="AH10" s="52" t="s">
        <v>568</v>
      </c>
    </row>
    <row r="11" spans="1:34" ht="15" customHeight="1" x14ac:dyDescent="0.25">
      <c r="B11" s="45" t="s">
        <v>119</v>
      </c>
      <c r="AH11" s="52" t="s">
        <v>569</v>
      </c>
    </row>
    <row r="12" spans="1:34" ht="15" customHeight="1" x14ac:dyDescent="0.25">
      <c r="B12" s="45"/>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52" t="s">
        <v>570</v>
      </c>
    </row>
    <row r="13" spans="1:34" ht="15" customHeight="1" thickBot="1" x14ac:dyDescent="0.3">
      <c r="B13" s="47" t="s">
        <v>120</v>
      </c>
      <c r="C13" s="47">
        <v>2020</v>
      </c>
      <c r="D13" s="47">
        <v>2021</v>
      </c>
      <c r="E13" s="47">
        <v>2022</v>
      </c>
      <c r="F13" s="47">
        <v>2023</v>
      </c>
      <c r="G13" s="47">
        <v>2024</v>
      </c>
      <c r="H13" s="47">
        <v>2025</v>
      </c>
      <c r="I13" s="47">
        <v>2026</v>
      </c>
      <c r="J13" s="47">
        <v>2027</v>
      </c>
      <c r="K13" s="47">
        <v>2028</v>
      </c>
      <c r="L13" s="47">
        <v>2029</v>
      </c>
      <c r="M13" s="47">
        <v>2030</v>
      </c>
      <c r="N13" s="47">
        <v>2031</v>
      </c>
      <c r="O13" s="47">
        <v>2032</v>
      </c>
      <c r="P13" s="47">
        <v>2033</v>
      </c>
      <c r="Q13" s="47">
        <v>2034</v>
      </c>
      <c r="R13" s="47">
        <v>2035</v>
      </c>
      <c r="S13" s="47">
        <v>2036</v>
      </c>
      <c r="T13" s="47">
        <v>2037</v>
      </c>
      <c r="U13" s="47">
        <v>2038</v>
      </c>
      <c r="V13" s="47">
        <v>2039</v>
      </c>
      <c r="W13" s="47">
        <v>2040</v>
      </c>
      <c r="X13" s="47">
        <v>2041</v>
      </c>
      <c r="Y13" s="47">
        <v>2042</v>
      </c>
      <c r="Z13" s="47">
        <v>2043</v>
      </c>
      <c r="AA13" s="47">
        <v>2044</v>
      </c>
      <c r="AB13" s="47">
        <v>2045</v>
      </c>
      <c r="AC13" s="47">
        <v>2046</v>
      </c>
      <c r="AD13" s="47">
        <v>2047</v>
      </c>
      <c r="AE13" s="47">
        <v>2048</v>
      </c>
      <c r="AF13" s="47">
        <v>2049</v>
      </c>
      <c r="AG13" s="47">
        <v>2050</v>
      </c>
      <c r="AH13" s="53" t="s">
        <v>571</v>
      </c>
    </row>
    <row r="14" spans="1:34" ht="15" customHeight="1" thickTop="1" x14ac:dyDescent="0.25"/>
    <row r="15" spans="1:34" ht="15" customHeight="1" x14ac:dyDescent="0.25">
      <c r="B15" s="48" t="s">
        <v>121</v>
      </c>
    </row>
    <row r="16" spans="1:34" ht="15" customHeight="1" x14ac:dyDescent="0.25"/>
    <row r="17" spans="1:34" ht="15" customHeight="1" x14ac:dyDescent="0.25">
      <c r="B17" s="48" t="s">
        <v>76</v>
      </c>
    </row>
    <row r="18" spans="1:34" ht="15" customHeight="1" x14ac:dyDescent="0.25">
      <c r="B18" s="48" t="s">
        <v>122</v>
      </c>
    </row>
    <row r="19" spans="1:34" ht="15" customHeight="1" x14ac:dyDescent="0.25">
      <c r="A19" s="29" t="s">
        <v>376</v>
      </c>
      <c r="B19" s="49" t="s">
        <v>123</v>
      </c>
      <c r="C19" s="35">
        <v>764.96051</v>
      </c>
      <c r="D19" s="35">
        <v>934.006348</v>
      </c>
      <c r="E19" s="35">
        <v>934.23425299999997</v>
      </c>
      <c r="F19" s="35">
        <v>762.942139</v>
      </c>
      <c r="G19" s="35">
        <v>635.22589100000005</v>
      </c>
      <c r="H19" s="35">
        <v>492.216431</v>
      </c>
      <c r="I19" s="35">
        <v>499.887024</v>
      </c>
      <c r="J19" s="35">
        <v>482.21868899999998</v>
      </c>
      <c r="K19" s="35">
        <v>485.987122</v>
      </c>
      <c r="L19" s="35">
        <v>487.929169</v>
      </c>
      <c r="M19" s="35">
        <v>493.59573399999999</v>
      </c>
      <c r="N19" s="35">
        <v>486.28021200000001</v>
      </c>
      <c r="O19" s="35">
        <v>474.42709400000001</v>
      </c>
      <c r="P19" s="35">
        <v>472.20871</v>
      </c>
      <c r="Q19" s="35">
        <v>461.41720600000002</v>
      </c>
      <c r="R19" s="35">
        <v>449.094696</v>
      </c>
      <c r="S19" s="35">
        <v>442.45434599999999</v>
      </c>
      <c r="T19" s="35">
        <v>435.75262500000002</v>
      </c>
      <c r="U19" s="35">
        <v>425.23916600000001</v>
      </c>
      <c r="V19" s="35">
        <v>423.41461199999998</v>
      </c>
      <c r="W19" s="35">
        <v>419.805115</v>
      </c>
      <c r="X19" s="35">
        <v>417.840149</v>
      </c>
      <c r="Y19" s="35">
        <v>415.52368200000001</v>
      </c>
      <c r="Z19" s="35">
        <v>416.14117399999998</v>
      </c>
      <c r="AA19" s="35">
        <v>415.630402</v>
      </c>
      <c r="AB19" s="35">
        <v>403.11505099999999</v>
      </c>
      <c r="AC19" s="35">
        <v>397.33785999999998</v>
      </c>
      <c r="AD19" s="35">
        <v>393.57556199999999</v>
      </c>
      <c r="AE19" s="35">
        <v>385.15103099999999</v>
      </c>
      <c r="AF19" s="35">
        <v>378.283997</v>
      </c>
      <c r="AG19" s="35">
        <v>378.79858400000001</v>
      </c>
      <c r="AH19" s="32">
        <v>-2.3154999999999999E-2</v>
      </c>
    </row>
    <row r="20" spans="1:34" ht="15" customHeight="1" x14ac:dyDescent="0.25">
      <c r="A20" s="29" t="s">
        <v>377</v>
      </c>
      <c r="B20" s="49" t="s">
        <v>124</v>
      </c>
      <c r="C20" s="35">
        <v>14.047285</v>
      </c>
      <c r="D20" s="35">
        <v>10.547516</v>
      </c>
      <c r="E20" s="35">
        <v>10.469989</v>
      </c>
      <c r="F20" s="35">
        <v>9.6004400000000008</v>
      </c>
      <c r="G20" s="35">
        <v>9.0093730000000001</v>
      </c>
      <c r="H20" s="35">
        <v>8.3712929999999997</v>
      </c>
      <c r="I20" s="35">
        <v>8.0205249999999992</v>
      </c>
      <c r="J20" s="35">
        <v>7.5989740000000001</v>
      </c>
      <c r="K20" s="35">
        <v>7.3197460000000003</v>
      </c>
      <c r="L20" s="35">
        <v>7.1745049999999999</v>
      </c>
      <c r="M20" s="35">
        <v>7.0263070000000001</v>
      </c>
      <c r="N20" s="35">
        <v>6.7639250000000004</v>
      </c>
      <c r="O20" s="35">
        <v>6.6673879999999999</v>
      </c>
      <c r="P20" s="35">
        <v>6.6129369999999996</v>
      </c>
      <c r="Q20" s="35">
        <v>6.5421620000000003</v>
      </c>
      <c r="R20" s="35">
        <v>6.4680669999999996</v>
      </c>
      <c r="S20" s="35">
        <v>6.3606930000000004</v>
      </c>
      <c r="T20" s="35">
        <v>6.2079620000000002</v>
      </c>
      <c r="U20" s="35">
        <v>5.933446</v>
      </c>
      <c r="V20" s="35">
        <v>5.8384650000000002</v>
      </c>
      <c r="W20" s="35">
        <v>5.7377260000000003</v>
      </c>
      <c r="X20" s="35">
        <v>5.4405320000000001</v>
      </c>
      <c r="Y20" s="35">
        <v>5.1286899999999997</v>
      </c>
      <c r="Z20" s="35">
        <v>4.8131089999999999</v>
      </c>
      <c r="AA20" s="35">
        <v>4.5000720000000003</v>
      </c>
      <c r="AB20" s="35">
        <v>4.1323340000000002</v>
      </c>
      <c r="AC20" s="35">
        <v>4.1261650000000003</v>
      </c>
      <c r="AD20" s="35">
        <v>4.1260320000000004</v>
      </c>
      <c r="AE20" s="35">
        <v>4.1124049999999999</v>
      </c>
      <c r="AF20" s="35">
        <v>4.112323</v>
      </c>
      <c r="AG20" s="35">
        <v>4.1510030000000002</v>
      </c>
      <c r="AH20" s="32">
        <v>-3.9821000000000002E-2</v>
      </c>
    </row>
    <row r="21" spans="1:34" ht="15" customHeight="1" x14ac:dyDescent="0.25">
      <c r="A21" s="29" t="s">
        <v>378</v>
      </c>
      <c r="B21" s="49" t="s">
        <v>125</v>
      </c>
      <c r="C21" s="35">
        <v>1381.326538</v>
      </c>
      <c r="D21" s="35">
        <v>1188.4415280000001</v>
      </c>
      <c r="E21" s="35">
        <v>1216.4113769999999</v>
      </c>
      <c r="F21" s="35">
        <v>1341.1521</v>
      </c>
      <c r="G21" s="35">
        <v>1405.5974120000001</v>
      </c>
      <c r="H21" s="35">
        <v>1550.0836179999999</v>
      </c>
      <c r="I21" s="35">
        <v>1641.5982670000001</v>
      </c>
      <c r="J21" s="35">
        <v>1729.8522949999999</v>
      </c>
      <c r="K21" s="35">
        <v>1753.2954099999999</v>
      </c>
      <c r="L21" s="35">
        <v>1799.5432129999999</v>
      </c>
      <c r="M21" s="35">
        <v>1778.9277340000001</v>
      </c>
      <c r="N21" s="35">
        <v>1812.2270510000001</v>
      </c>
      <c r="O21" s="35">
        <v>1844.256226</v>
      </c>
      <c r="P21" s="35">
        <v>1861.396851</v>
      </c>
      <c r="Q21" s="35">
        <v>1885.9646</v>
      </c>
      <c r="R21" s="35">
        <v>1892.4772949999999</v>
      </c>
      <c r="S21" s="35">
        <v>1910.0794679999999</v>
      </c>
      <c r="T21" s="35">
        <v>1950.9765620000001</v>
      </c>
      <c r="U21" s="35">
        <v>1981.9880370000001</v>
      </c>
      <c r="V21" s="35">
        <v>2006.1134030000001</v>
      </c>
      <c r="W21" s="35">
        <v>2029.5323490000001</v>
      </c>
      <c r="X21" s="35">
        <v>2056.607422</v>
      </c>
      <c r="Y21" s="35">
        <v>2088.73999</v>
      </c>
      <c r="Z21" s="35">
        <v>2136.7592770000001</v>
      </c>
      <c r="AA21" s="35">
        <v>2205.7546390000002</v>
      </c>
      <c r="AB21" s="35">
        <v>2240.3415530000002</v>
      </c>
      <c r="AC21" s="35">
        <v>2258.5402829999998</v>
      </c>
      <c r="AD21" s="35">
        <v>2274.5766600000002</v>
      </c>
      <c r="AE21" s="35">
        <v>2293.1821289999998</v>
      </c>
      <c r="AF21" s="35">
        <v>2293.0407709999999</v>
      </c>
      <c r="AG21" s="35">
        <v>2313.0356449999999</v>
      </c>
      <c r="AH21" s="32">
        <v>1.7332E-2</v>
      </c>
    </row>
    <row r="22" spans="1:34" ht="15" customHeight="1" x14ac:dyDescent="0.25">
      <c r="A22" s="29" t="s">
        <v>379</v>
      </c>
      <c r="B22" s="49" t="s">
        <v>126</v>
      </c>
      <c r="C22" s="35">
        <v>784.792236</v>
      </c>
      <c r="D22" s="35">
        <v>760.58019999999999</v>
      </c>
      <c r="E22" s="35">
        <v>736.682861</v>
      </c>
      <c r="F22" s="35">
        <v>749.79754600000001</v>
      </c>
      <c r="G22" s="35">
        <v>752.92675799999995</v>
      </c>
      <c r="H22" s="35">
        <v>744.93896500000005</v>
      </c>
      <c r="I22" s="35">
        <v>641.46691899999996</v>
      </c>
      <c r="J22" s="35">
        <v>576.47943099999998</v>
      </c>
      <c r="K22" s="35">
        <v>556.94921899999997</v>
      </c>
      <c r="L22" s="35">
        <v>505.98269699999997</v>
      </c>
      <c r="M22" s="35">
        <v>506.73165899999998</v>
      </c>
      <c r="N22" s="35">
        <v>490.30969199999998</v>
      </c>
      <c r="O22" s="35">
        <v>480.15368699999999</v>
      </c>
      <c r="P22" s="35">
        <v>472.43350199999998</v>
      </c>
      <c r="Q22" s="35">
        <v>455.69644199999999</v>
      </c>
      <c r="R22" s="35">
        <v>457.101471</v>
      </c>
      <c r="S22" s="35">
        <v>448.75286899999998</v>
      </c>
      <c r="T22" s="35">
        <v>432.32104500000003</v>
      </c>
      <c r="U22" s="35">
        <v>425.24267600000002</v>
      </c>
      <c r="V22" s="35">
        <v>425.24267600000002</v>
      </c>
      <c r="W22" s="35">
        <v>425.58752399999997</v>
      </c>
      <c r="X22" s="35">
        <v>426.83960000000002</v>
      </c>
      <c r="Y22" s="35">
        <v>427.74517800000001</v>
      </c>
      <c r="Z22" s="35">
        <v>409.67730699999998</v>
      </c>
      <c r="AA22" s="35">
        <v>364.57794200000001</v>
      </c>
      <c r="AB22" s="35">
        <v>365.39648399999999</v>
      </c>
      <c r="AC22" s="35">
        <v>365.82254</v>
      </c>
      <c r="AD22" s="35">
        <v>358.45455900000002</v>
      </c>
      <c r="AE22" s="35">
        <v>343.63793900000002</v>
      </c>
      <c r="AF22" s="35">
        <v>343.95855699999998</v>
      </c>
      <c r="AG22" s="35">
        <v>344.421967</v>
      </c>
      <c r="AH22" s="32">
        <v>-2.7078000000000001E-2</v>
      </c>
    </row>
    <row r="23" spans="1:34" ht="15" customHeight="1" x14ac:dyDescent="0.25">
      <c r="A23" s="29" t="s">
        <v>380</v>
      </c>
      <c r="B23" s="49" t="s">
        <v>127</v>
      </c>
      <c r="C23" s="35">
        <v>1.094292</v>
      </c>
      <c r="D23" s="35">
        <v>0.535636</v>
      </c>
      <c r="E23" s="35">
        <v>0.56630999999999998</v>
      </c>
      <c r="F23" s="35">
        <v>0.36301899999999998</v>
      </c>
      <c r="G23" s="35">
        <v>0.28103699999999998</v>
      </c>
      <c r="H23" s="35">
        <v>0.107282</v>
      </c>
      <c r="I23" s="35">
        <v>-0.16961899999999999</v>
      </c>
      <c r="J23" s="35">
        <v>-0.167018</v>
      </c>
      <c r="K23" s="35">
        <v>-0.40199299999999999</v>
      </c>
      <c r="L23" s="35">
        <v>-0.54439199999999999</v>
      </c>
      <c r="M23" s="35">
        <v>-0.56448399999999999</v>
      </c>
      <c r="N23" s="35">
        <v>-0.43289699999999998</v>
      </c>
      <c r="O23" s="35">
        <v>-0.507158</v>
      </c>
      <c r="P23" s="35">
        <v>-0.61338700000000002</v>
      </c>
      <c r="Q23" s="35">
        <v>-0.68526500000000001</v>
      </c>
      <c r="R23" s="35">
        <v>-0.954565</v>
      </c>
      <c r="S23" s="35">
        <v>-0.92784599999999995</v>
      </c>
      <c r="T23" s="35">
        <v>-0.88346199999999997</v>
      </c>
      <c r="U23" s="35">
        <v>-1.0208759999999999</v>
      </c>
      <c r="V23" s="35">
        <v>-0.94103599999999998</v>
      </c>
      <c r="W23" s="35">
        <v>-1.0240670000000001</v>
      </c>
      <c r="X23" s="35">
        <v>-1.0464230000000001</v>
      </c>
      <c r="Y23" s="35">
        <v>-1.1478619999999999</v>
      </c>
      <c r="Z23" s="35">
        <v>-1.09887</v>
      </c>
      <c r="AA23" s="35">
        <v>-1.233881</v>
      </c>
      <c r="AB23" s="35">
        <v>-1.3313539999999999</v>
      </c>
      <c r="AC23" s="35">
        <v>-1.444404</v>
      </c>
      <c r="AD23" s="35">
        <v>-1.5998289999999999</v>
      </c>
      <c r="AE23" s="35">
        <v>-1.541371</v>
      </c>
      <c r="AF23" s="35">
        <v>-1.8571660000000001</v>
      </c>
      <c r="AG23" s="35">
        <v>-2.082481</v>
      </c>
      <c r="AH23" s="32" t="s">
        <v>61</v>
      </c>
    </row>
    <row r="24" spans="1:34" ht="15" customHeight="1" x14ac:dyDescent="0.25">
      <c r="A24" s="29" t="s">
        <v>381</v>
      </c>
      <c r="B24" s="49" t="s">
        <v>128</v>
      </c>
      <c r="C24" s="35">
        <v>751.00531000000001</v>
      </c>
      <c r="D24" s="35">
        <v>837.412598</v>
      </c>
      <c r="E24" s="35">
        <v>888.15741000000003</v>
      </c>
      <c r="F24" s="35">
        <v>981.40521200000001</v>
      </c>
      <c r="G24" s="35">
        <v>1106.130737</v>
      </c>
      <c r="H24" s="35">
        <v>1175.8393550000001</v>
      </c>
      <c r="I24" s="35">
        <v>1215.529297</v>
      </c>
      <c r="J24" s="35">
        <v>1236.810303</v>
      </c>
      <c r="K24" s="35">
        <v>1257.793823</v>
      </c>
      <c r="L24" s="35">
        <v>1284.9255370000001</v>
      </c>
      <c r="M24" s="35">
        <v>1319.2524410000001</v>
      </c>
      <c r="N24" s="35">
        <v>1334.6704099999999</v>
      </c>
      <c r="O24" s="35">
        <v>1349.9350589999999</v>
      </c>
      <c r="P24" s="35">
        <v>1368.190063</v>
      </c>
      <c r="Q24" s="35">
        <v>1401.1225589999999</v>
      </c>
      <c r="R24" s="35">
        <v>1442.130005</v>
      </c>
      <c r="S24" s="35">
        <v>1477.730225</v>
      </c>
      <c r="T24" s="35">
        <v>1498.5219729999999</v>
      </c>
      <c r="U24" s="35">
        <v>1524.3514399999999</v>
      </c>
      <c r="V24" s="35">
        <v>1542.5936280000001</v>
      </c>
      <c r="W24" s="35">
        <v>1560.6210940000001</v>
      </c>
      <c r="X24" s="35">
        <v>1576.715942</v>
      </c>
      <c r="Y24" s="35">
        <v>1590.838501</v>
      </c>
      <c r="Z24" s="35">
        <v>1609.360596</v>
      </c>
      <c r="AA24" s="35">
        <v>1633.356567</v>
      </c>
      <c r="AB24" s="35">
        <v>1660.005615</v>
      </c>
      <c r="AC24" s="35">
        <v>1692.4224850000001</v>
      </c>
      <c r="AD24" s="35">
        <v>1733.5289310000001</v>
      </c>
      <c r="AE24" s="35">
        <v>1787.5527340000001</v>
      </c>
      <c r="AF24" s="35">
        <v>1847.548462</v>
      </c>
      <c r="AG24" s="35">
        <v>1882.331543</v>
      </c>
      <c r="AH24" s="32">
        <v>3.1102000000000001E-2</v>
      </c>
    </row>
    <row r="25" spans="1:34" ht="15" customHeight="1" x14ac:dyDescent="0.25">
      <c r="A25" s="29" t="s">
        <v>382</v>
      </c>
      <c r="B25" s="49" t="s">
        <v>129</v>
      </c>
      <c r="C25" s="35">
        <v>0</v>
      </c>
      <c r="D25" s="35">
        <v>0</v>
      </c>
      <c r="E25" s="35">
        <v>0.68226500000000001</v>
      </c>
      <c r="F25" s="35">
        <v>0.88905900000000004</v>
      </c>
      <c r="G25" s="35">
        <v>1.134217</v>
      </c>
      <c r="H25" s="35">
        <v>1.65933</v>
      </c>
      <c r="I25" s="35">
        <v>1.913878</v>
      </c>
      <c r="J25" s="35">
        <v>2.2129180000000002</v>
      </c>
      <c r="K25" s="35">
        <v>2.6160209999999999</v>
      </c>
      <c r="L25" s="35">
        <v>2.9912000000000001</v>
      </c>
      <c r="M25" s="35">
        <v>3.3077190000000001</v>
      </c>
      <c r="N25" s="35">
        <v>3.6516039999999998</v>
      </c>
      <c r="O25" s="35">
        <v>4.0279629999999997</v>
      </c>
      <c r="P25" s="35">
        <v>4.424747</v>
      </c>
      <c r="Q25" s="35">
        <v>4.8697949999999999</v>
      </c>
      <c r="R25" s="35">
        <v>5.3446369999999996</v>
      </c>
      <c r="S25" s="35">
        <v>5.899267</v>
      </c>
      <c r="T25" s="35">
        <v>6.4947480000000004</v>
      </c>
      <c r="U25" s="35">
        <v>7.035882</v>
      </c>
      <c r="V25" s="35">
        <v>7.5937859999999997</v>
      </c>
      <c r="W25" s="35">
        <v>8.1688290000000006</v>
      </c>
      <c r="X25" s="35">
        <v>8.7582090000000008</v>
      </c>
      <c r="Y25" s="35">
        <v>9.377262</v>
      </c>
      <c r="Z25" s="35">
        <v>10.136305</v>
      </c>
      <c r="AA25" s="35">
        <v>10.908889</v>
      </c>
      <c r="AB25" s="35">
        <v>11.690747999999999</v>
      </c>
      <c r="AC25" s="35">
        <v>12.462370999999999</v>
      </c>
      <c r="AD25" s="35">
        <v>13.270338000000001</v>
      </c>
      <c r="AE25" s="35">
        <v>14.143297</v>
      </c>
      <c r="AF25" s="35">
        <v>15.027227</v>
      </c>
      <c r="AG25" s="35">
        <v>15.989560000000001</v>
      </c>
      <c r="AH25" s="32" t="s">
        <v>61</v>
      </c>
    </row>
    <row r="26" spans="1:34" ht="15" customHeight="1" x14ac:dyDescent="0.25">
      <c r="A26" s="29" t="s">
        <v>383</v>
      </c>
      <c r="B26" s="48" t="s">
        <v>130</v>
      </c>
      <c r="C26" s="37">
        <v>3697.226318</v>
      </c>
      <c r="D26" s="37">
        <v>3731.5239259999998</v>
      </c>
      <c r="E26" s="37">
        <v>3787.2048340000001</v>
      </c>
      <c r="F26" s="37">
        <v>3846.1499020000001</v>
      </c>
      <c r="G26" s="37">
        <v>3910.305664</v>
      </c>
      <c r="H26" s="37">
        <v>3973.2163089999999</v>
      </c>
      <c r="I26" s="37">
        <v>4008.2460940000001</v>
      </c>
      <c r="J26" s="37">
        <v>4035.005615</v>
      </c>
      <c r="K26" s="37">
        <v>4063.5593260000001</v>
      </c>
      <c r="L26" s="37">
        <v>4088.001953</v>
      </c>
      <c r="M26" s="37">
        <v>4108.2773440000001</v>
      </c>
      <c r="N26" s="37">
        <v>4133.4697269999997</v>
      </c>
      <c r="O26" s="37">
        <v>4158.9604490000002</v>
      </c>
      <c r="P26" s="37">
        <v>4184.6538090000004</v>
      </c>
      <c r="Q26" s="37">
        <v>4214.9272460000002</v>
      </c>
      <c r="R26" s="37">
        <v>4251.6616210000002</v>
      </c>
      <c r="S26" s="37">
        <v>4290.3496089999999</v>
      </c>
      <c r="T26" s="37">
        <v>4329.3911129999997</v>
      </c>
      <c r="U26" s="37">
        <v>4368.7695309999999</v>
      </c>
      <c r="V26" s="37">
        <v>4409.8554690000001</v>
      </c>
      <c r="W26" s="37">
        <v>4448.4287109999996</v>
      </c>
      <c r="X26" s="37">
        <v>4491.1557620000003</v>
      </c>
      <c r="Y26" s="37">
        <v>4536.2055659999996</v>
      </c>
      <c r="Z26" s="37">
        <v>4585.7885740000002</v>
      </c>
      <c r="AA26" s="37">
        <v>4633.4941410000001</v>
      </c>
      <c r="AB26" s="37">
        <v>4683.3505859999996</v>
      </c>
      <c r="AC26" s="37">
        <v>4729.267578</v>
      </c>
      <c r="AD26" s="37">
        <v>4775.9326170000004</v>
      </c>
      <c r="AE26" s="37">
        <v>4826.2377930000002</v>
      </c>
      <c r="AF26" s="37">
        <v>4880.1142579999996</v>
      </c>
      <c r="AG26" s="37">
        <v>4936.6459960000002</v>
      </c>
      <c r="AH26" s="34">
        <v>9.6830000000000006E-3</v>
      </c>
    </row>
    <row r="27" spans="1:34" ht="15" customHeight="1" x14ac:dyDescent="0.25">
      <c r="B27" s="48" t="s">
        <v>131</v>
      </c>
    </row>
    <row r="28" spans="1:34" ht="15" customHeight="1" x14ac:dyDescent="0.25">
      <c r="A28" s="29" t="s">
        <v>384</v>
      </c>
      <c r="B28" s="49" t="s">
        <v>123</v>
      </c>
      <c r="C28" s="35">
        <v>10.447755000000001</v>
      </c>
      <c r="D28" s="35">
        <v>10.031848</v>
      </c>
      <c r="E28" s="35">
        <v>9.9128279999999993</v>
      </c>
      <c r="F28" s="35">
        <v>9.9008749999999992</v>
      </c>
      <c r="G28" s="35">
        <v>9.7740200000000002</v>
      </c>
      <c r="H28" s="35">
        <v>9.7740189999999991</v>
      </c>
      <c r="I28" s="35">
        <v>9.7740200000000002</v>
      </c>
      <c r="J28" s="35">
        <v>9.7740189999999991</v>
      </c>
      <c r="K28" s="35">
        <v>9.7740189999999991</v>
      </c>
      <c r="L28" s="35">
        <v>9.9876470000000008</v>
      </c>
      <c r="M28" s="35">
        <v>9.7740189999999991</v>
      </c>
      <c r="N28" s="35">
        <v>9.7740189999999991</v>
      </c>
      <c r="O28" s="35">
        <v>9.7740189999999991</v>
      </c>
      <c r="P28" s="35">
        <v>9.9999660000000006</v>
      </c>
      <c r="Q28" s="35">
        <v>10.010187999999999</v>
      </c>
      <c r="R28" s="35">
        <v>9.9993850000000002</v>
      </c>
      <c r="S28" s="35">
        <v>9.9990109999999994</v>
      </c>
      <c r="T28" s="35">
        <v>9.7740189999999991</v>
      </c>
      <c r="U28" s="35">
        <v>9.7740189999999991</v>
      </c>
      <c r="V28" s="35">
        <v>9.7740179999999999</v>
      </c>
      <c r="W28" s="35">
        <v>9.7740200000000002</v>
      </c>
      <c r="X28" s="35">
        <v>9.7740189999999991</v>
      </c>
      <c r="Y28" s="35">
        <v>9.7740189999999991</v>
      </c>
      <c r="Z28" s="35">
        <v>9.7740189999999991</v>
      </c>
      <c r="AA28" s="35">
        <v>9.7740189999999991</v>
      </c>
      <c r="AB28" s="35">
        <v>9.7740189999999991</v>
      </c>
      <c r="AC28" s="35">
        <v>9.7740189999999991</v>
      </c>
      <c r="AD28" s="35">
        <v>9.7740189999999991</v>
      </c>
      <c r="AE28" s="35">
        <v>9.7740189999999991</v>
      </c>
      <c r="AF28" s="35">
        <v>9.7740189999999991</v>
      </c>
      <c r="AG28" s="35">
        <v>9.7740189999999991</v>
      </c>
      <c r="AH28" s="32">
        <v>-2.2190000000000001E-3</v>
      </c>
    </row>
    <row r="29" spans="1:34" ht="15" customHeight="1" x14ac:dyDescent="0.25">
      <c r="A29" s="29" t="s">
        <v>385</v>
      </c>
      <c r="B29" s="49" t="s">
        <v>124</v>
      </c>
      <c r="C29" s="35">
        <v>0.547149</v>
      </c>
      <c r="D29" s="35">
        <v>0.54559400000000002</v>
      </c>
      <c r="E29" s="35">
        <v>0.54511399999999999</v>
      </c>
      <c r="F29" s="35">
        <v>0.54509799999999997</v>
      </c>
      <c r="G29" s="35">
        <v>0.54458600000000001</v>
      </c>
      <c r="H29" s="35">
        <v>0.54456099999999996</v>
      </c>
      <c r="I29" s="35">
        <v>0.54579599999999995</v>
      </c>
      <c r="J29" s="35">
        <v>0.54579599999999995</v>
      </c>
      <c r="K29" s="35">
        <v>0.54579599999999995</v>
      </c>
      <c r="L29" s="35">
        <v>0.54665399999999997</v>
      </c>
      <c r="M29" s="35">
        <v>0.54579599999999995</v>
      </c>
      <c r="N29" s="35">
        <v>0.54582399999999998</v>
      </c>
      <c r="O29" s="35">
        <v>0.54582399999999998</v>
      </c>
      <c r="P29" s="35">
        <v>0.546732</v>
      </c>
      <c r="Q29" s="35">
        <v>0.54677299999999995</v>
      </c>
      <c r="R29" s="35">
        <v>0.54673499999999997</v>
      </c>
      <c r="S29" s="35">
        <v>0.54672799999999999</v>
      </c>
      <c r="T29" s="35">
        <v>0.54582399999999998</v>
      </c>
      <c r="U29" s="35">
        <v>0.545825</v>
      </c>
      <c r="V29" s="35">
        <v>0.543485</v>
      </c>
      <c r="W29" s="35">
        <v>0.54348600000000002</v>
      </c>
      <c r="X29" s="35">
        <v>0.54348600000000002</v>
      </c>
      <c r="Y29" s="35">
        <v>0.54348600000000002</v>
      </c>
      <c r="Z29" s="35">
        <v>0.54345699999999997</v>
      </c>
      <c r="AA29" s="35">
        <v>0.54345699999999997</v>
      </c>
      <c r="AB29" s="35">
        <v>0.54348600000000002</v>
      </c>
      <c r="AC29" s="35">
        <v>0.54345699999999997</v>
      </c>
      <c r="AD29" s="35">
        <v>0.54345699999999997</v>
      </c>
      <c r="AE29" s="35">
        <v>0.54345699999999997</v>
      </c>
      <c r="AF29" s="35">
        <v>0.54345699999999997</v>
      </c>
      <c r="AG29" s="35">
        <v>0.54345699999999997</v>
      </c>
      <c r="AH29" s="32">
        <v>-2.2599999999999999E-4</v>
      </c>
    </row>
    <row r="30" spans="1:34" ht="15" customHeight="1" x14ac:dyDescent="0.25">
      <c r="A30" s="29" t="s">
        <v>386</v>
      </c>
      <c r="B30" s="49" t="s">
        <v>132</v>
      </c>
      <c r="C30" s="35">
        <v>131.254761</v>
      </c>
      <c r="D30" s="35">
        <v>127.747581</v>
      </c>
      <c r="E30" s="35">
        <v>130.24794</v>
      </c>
      <c r="F30" s="35">
        <v>128.256607</v>
      </c>
      <c r="G30" s="35">
        <v>128.15365600000001</v>
      </c>
      <c r="H30" s="35">
        <v>128.208923</v>
      </c>
      <c r="I30" s="35">
        <v>128.09896900000001</v>
      </c>
      <c r="J30" s="35">
        <v>126.58987399999999</v>
      </c>
      <c r="K30" s="35">
        <v>124.406395</v>
      </c>
      <c r="L30" s="35">
        <v>124.75606500000001</v>
      </c>
      <c r="M30" s="35">
        <v>124.476631</v>
      </c>
      <c r="N30" s="35">
        <v>123.455917</v>
      </c>
      <c r="O30" s="35">
        <v>123.45592499999999</v>
      </c>
      <c r="P30" s="35">
        <v>123.455978</v>
      </c>
      <c r="Q30" s="35">
        <v>123.456924</v>
      </c>
      <c r="R30" s="35">
        <v>123.45806899999999</v>
      </c>
      <c r="S30" s="35">
        <v>123.456039</v>
      </c>
      <c r="T30" s="35">
        <v>123.456062</v>
      </c>
      <c r="U30" s="35">
        <v>123.4562</v>
      </c>
      <c r="V30" s="35">
        <v>123.45856499999999</v>
      </c>
      <c r="W30" s="35">
        <v>123.46843</v>
      </c>
      <c r="X30" s="35">
        <v>123.468468</v>
      </c>
      <c r="Y30" s="35">
        <v>123.466049</v>
      </c>
      <c r="Z30" s="35">
        <v>123.468307</v>
      </c>
      <c r="AA30" s="35">
        <v>123.45777099999999</v>
      </c>
      <c r="AB30" s="35">
        <v>123.453941</v>
      </c>
      <c r="AC30" s="35">
        <v>123.452881</v>
      </c>
      <c r="AD30" s="35">
        <v>123.454391</v>
      </c>
      <c r="AE30" s="35">
        <v>123.45431499999999</v>
      </c>
      <c r="AF30" s="35">
        <v>123.453346</v>
      </c>
      <c r="AG30" s="35">
        <v>123.461761</v>
      </c>
      <c r="AH30" s="32">
        <v>-2.0379999999999999E-3</v>
      </c>
    </row>
    <row r="31" spans="1:34" x14ac:dyDescent="0.25">
      <c r="A31" s="29" t="s">
        <v>387</v>
      </c>
      <c r="B31" s="49" t="s">
        <v>133</v>
      </c>
      <c r="C31" s="35">
        <v>4.3100129999999996</v>
      </c>
      <c r="D31" s="35">
        <v>4.3206759999999997</v>
      </c>
      <c r="E31" s="35">
        <v>4.3450550000000003</v>
      </c>
      <c r="F31" s="35">
        <v>4.3579359999999996</v>
      </c>
      <c r="G31" s="35">
        <v>4.3602910000000001</v>
      </c>
      <c r="H31" s="35">
        <v>4.3640720000000002</v>
      </c>
      <c r="I31" s="35">
        <v>4.3674309999999998</v>
      </c>
      <c r="J31" s="35">
        <v>4.3682730000000003</v>
      </c>
      <c r="K31" s="35">
        <v>4.3690499999999997</v>
      </c>
      <c r="L31" s="35">
        <v>4.3726159999999998</v>
      </c>
      <c r="M31" s="35">
        <v>4.3774389999999999</v>
      </c>
      <c r="N31" s="35">
        <v>4.3774160000000002</v>
      </c>
      <c r="O31" s="35">
        <v>4.379257</v>
      </c>
      <c r="P31" s="35">
        <v>4.3811460000000002</v>
      </c>
      <c r="Q31" s="35">
        <v>4.382619</v>
      </c>
      <c r="R31" s="35">
        <v>4.3853340000000003</v>
      </c>
      <c r="S31" s="35">
        <v>4.3896879999999996</v>
      </c>
      <c r="T31" s="35">
        <v>4.389958</v>
      </c>
      <c r="U31" s="35">
        <v>4.3896920000000001</v>
      </c>
      <c r="V31" s="35">
        <v>4.390987</v>
      </c>
      <c r="W31" s="35">
        <v>4.391985</v>
      </c>
      <c r="X31" s="35">
        <v>4.3933780000000002</v>
      </c>
      <c r="Y31" s="35">
        <v>4.3991129999999998</v>
      </c>
      <c r="Z31" s="35">
        <v>4.3993159999999998</v>
      </c>
      <c r="AA31" s="35">
        <v>4.400849</v>
      </c>
      <c r="AB31" s="35">
        <v>4.4026040000000002</v>
      </c>
      <c r="AC31" s="35">
        <v>4.4068269999999998</v>
      </c>
      <c r="AD31" s="35">
        <v>4.4089219999999996</v>
      </c>
      <c r="AE31" s="35">
        <v>4.4049860000000001</v>
      </c>
      <c r="AF31" s="35">
        <v>4.4026719999999999</v>
      </c>
      <c r="AG31" s="35">
        <v>4.4045160000000001</v>
      </c>
      <c r="AH31" s="32">
        <v>7.2300000000000001E-4</v>
      </c>
    </row>
    <row r="32" spans="1:34" x14ac:dyDescent="0.25">
      <c r="A32" s="29" t="s">
        <v>508</v>
      </c>
      <c r="B32" s="49" t="s">
        <v>501</v>
      </c>
      <c r="C32" s="35">
        <v>0.25945099999999999</v>
      </c>
      <c r="D32" s="35">
        <v>0.26716800000000002</v>
      </c>
      <c r="E32" s="35">
        <v>0.26833000000000001</v>
      </c>
      <c r="F32" s="35">
        <v>0.267208</v>
      </c>
      <c r="G32" s="35">
        <v>0.26408599999999999</v>
      </c>
      <c r="H32" s="35">
        <v>0.26111200000000001</v>
      </c>
      <c r="I32" s="35">
        <v>0.25898500000000002</v>
      </c>
      <c r="J32" s="35">
        <v>0.25664999999999999</v>
      </c>
      <c r="K32" s="35">
        <v>0.25565700000000002</v>
      </c>
      <c r="L32" s="35">
        <v>0.25264900000000001</v>
      </c>
      <c r="M32" s="35">
        <v>0.251363</v>
      </c>
      <c r="N32" s="35">
        <v>0.24901200000000001</v>
      </c>
      <c r="O32" s="35">
        <v>0.247222</v>
      </c>
      <c r="P32" s="35">
        <v>0.24541499999999999</v>
      </c>
      <c r="Q32" s="35">
        <v>0.243594</v>
      </c>
      <c r="R32" s="35">
        <v>0.24116799999999999</v>
      </c>
      <c r="S32" s="35">
        <v>0.239736</v>
      </c>
      <c r="T32" s="35">
        <v>0.236982</v>
      </c>
      <c r="U32" s="35">
        <v>0.23586799999999999</v>
      </c>
      <c r="V32" s="35">
        <v>0.234489</v>
      </c>
      <c r="W32" s="35">
        <v>0.23297699999999999</v>
      </c>
      <c r="X32" s="35">
        <v>0.231571</v>
      </c>
      <c r="Y32" s="35">
        <v>0.23063</v>
      </c>
      <c r="Z32" s="35">
        <v>0.229377</v>
      </c>
      <c r="AA32" s="35">
        <v>0.228435</v>
      </c>
      <c r="AB32" s="35">
        <v>0.22791400000000001</v>
      </c>
      <c r="AC32" s="35">
        <v>0.22672400000000001</v>
      </c>
      <c r="AD32" s="35">
        <v>0.22645100000000001</v>
      </c>
      <c r="AE32" s="35">
        <v>0.22537699999999999</v>
      </c>
      <c r="AF32" s="35">
        <v>0.223912</v>
      </c>
      <c r="AG32" s="35">
        <v>0.223552</v>
      </c>
      <c r="AH32" s="32">
        <v>-4.9519999999999998E-3</v>
      </c>
    </row>
    <row r="33" spans="1:34" x14ac:dyDescent="0.25">
      <c r="A33" s="29" t="s">
        <v>388</v>
      </c>
      <c r="B33" s="48" t="s">
        <v>130</v>
      </c>
      <c r="C33" s="37">
        <v>146.81912199999999</v>
      </c>
      <c r="D33" s="37">
        <v>142.91287199999999</v>
      </c>
      <c r="E33" s="37">
        <v>145.319275</v>
      </c>
      <c r="F33" s="37">
        <v>143.32772800000001</v>
      </c>
      <c r="G33" s="37">
        <v>143.09663399999999</v>
      </c>
      <c r="H33" s="37">
        <v>143.15267900000001</v>
      </c>
      <c r="I33" s="37">
        <v>143.045197</v>
      </c>
      <c r="J33" s="37">
        <v>141.53460699999999</v>
      </c>
      <c r="K33" s="37">
        <v>139.350922</v>
      </c>
      <c r="L33" s="37">
        <v>139.91563400000001</v>
      </c>
      <c r="M33" s="37">
        <v>139.42524700000001</v>
      </c>
      <c r="N33" s="37">
        <v>138.402176</v>
      </c>
      <c r="O33" s="37">
        <v>138.402252</v>
      </c>
      <c r="P33" s="37">
        <v>138.629242</v>
      </c>
      <c r="Q33" s="37">
        <v>138.64009100000001</v>
      </c>
      <c r="R33" s="37">
        <v>138.63067599999999</v>
      </c>
      <c r="S33" s="37">
        <v>138.63121000000001</v>
      </c>
      <c r="T33" s="37">
        <v>138.40284700000001</v>
      </c>
      <c r="U33" s="37">
        <v>138.401611</v>
      </c>
      <c r="V33" s="37">
        <v>138.401535</v>
      </c>
      <c r="W33" s="37">
        <v>138.410889</v>
      </c>
      <c r="X33" s="37">
        <v>138.41091900000001</v>
      </c>
      <c r="Y33" s="37">
        <v>138.41329999999999</v>
      </c>
      <c r="Z33" s="37">
        <v>138.41447400000001</v>
      </c>
      <c r="AA33" s="37">
        <v>138.40454099999999</v>
      </c>
      <c r="AB33" s="37">
        <v>138.40197800000001</v>
      </c>
      <c r="AC33" s="37">
        <v>138.40391500000001</v>
      </c>
      <c r="AD33" s="37">
        <v>138.407242</v>
      </c>
      <c r="AE33" s="37">
        <v>138.40214499999999</v>
      </c>
      <c r="AF33" s="37">
        <v>138.397415</v>
      </c>
      <c r="AG33" s="37">
        <v>138.40730300000001</v>
      </c>
      <c r="AH33" s="34">
        <v>-1.9650000000000002E-3</v>
      </c>
    </row>
    <row r="34" spans="1:34" x14ac:dyDescent="0.25">
      <c r="A34" s="29" t="s">
        <v>389</v>
      </c>
      <c r="B34" s="48" t="s">
        <v>194</v>
      </c>
      <c r="C34" s="37">
        <v>3844.0454100000002</v>
      </c>
      <c r="D34" s="37">
        <v>3874.436768</v>
      </c>
      <c r="E34" s="37">
        <v>3932.5241700000001</v>
      </c>
      <c r="F34" s="37">
        <v>3989.477539</v>
      </c>
      <c r="G34" s="37">
        <v>4053.4023440000001</v>
      </c>
      <c r="H34" s="37">
        <v>4116.3691410000001</v>
      </c>
      <c r="I34" s="37">
        <v>4151.2915039999998</v>
      </c>
      <c r="J34" s="37">
        <v>4176.5400390000004</v>
      </c>
      <c r="K34" s="37">
        <v>4202.9101559999999</v>
      </c>
      <c r="L34" s="37">
        <v>4227.9174800000001</v>
      </c>
      <c r="M34" s="37">
        <v>4247.7026370000003</v>
      </c>
      <c r="N34" s="37">
        <v>4271.8720700000003</v>
      </c>
      <c r="O34" s="37">
        <v>4297.3627930000002</v>
      </c>
      <c r="P34" s="37">
        <v>4323.283203</v>
      </c>
      <c r="Q34" s="37">
        <v>4353.5673829999996</v>
      </c>
      <c r="R34" s="37">
        <v>4390.2924800000001</v>
      </c>
      <c r="S34" s="37">
        <v>4428.9809569999998</v>
      </c>
      <c r="T34" s="37">
        <v>4467.7939450000003</v>
      </c>
      <c r="U34" s="37">
        <v>4507.1708980000003</v>
      </c>
      <c r="V34" s="37">
        <v>4548.2568359999996</v>
      </c>
      <c r="W34" s="37">
        <v>4586.8398440000001</v>
      </c>
      <c r="X34" s="37">
        <v>4629.5668949999999</v>
      </c>
      <c r="Y34" s="37">
        <v>4674.6186520000001</v>
      </c>
      <c r="Z34" s="37">
        <v>4724.203125</v>
      </c>
      <c r="AA34" s="37">
        <v>4771.8984380000002</v>
      </c>
      <c r="AB34" s="37">
        <v>4821.7524409999996</v>
      </c>
      <c r="AC34" s="37">
        <v>4867.6713870000003</v>
      </c>
      <c r="AD34" s="37">
        <v>4914.3398440000001</v>
      </c>
      <c r="AE34" s="37">
        <v>4964.6401370000003</v>
      </c>
      <c r="AF34" s="37">
        <v>5018.5117190000001</v>
      </c>
      <c r="AG34" s="37">
        <v>5075.0532229999999</v>
      </c>
      <c r="AH34" s="34">
        <v>9.3030000000000005E-3</v>
      </c>
    </row>
    <row r="35" spans="1:34" x14ac:dyDescent="0.25">
      <c r="A35" s="29" t="s">
        <v>390</v>
      </c>
      <c r="B35" s="49" t="s">
        <v>134</v>
      </c>
      <c r="C35" s="35">
        <v>14.722818</v>
      </c>
      <c r="D35" s="35">
        <v>14.545529999999999</v>
      </c>
      <c r="E35" s="35">
        <v>14.472785</v>
      </c>
      <c r="F35" s="35">
        <v>14.435326</v>
      </c>
      <c r="G35" s="35">
        <v>14.402542</v>
      </c>
      <c r="H35" s="35">
        <v>14.023334999999999</v>
      </c>
      <c r="I35" s="35">
        <v>14.023166</v>
      </c>
      <c r="J35" s="35">
        <v>14.023166</v>
      </c>
      <c r="K35" s="35">
        <v>14.023166</v>
      </c>
      <c r="L35" s="35">
        <v>14.023166</v>
      </c>
      <c r="M35" s="35">
        <v>14.003759000000001</v>
      </c>
      <c r="N35" s="35">
        <v>13.900382</v>
      </c>
      <c r="O35" s="35">
        <v>13.900382</v>
      </c>
      <c r="P35" s="35">
        <v>13.900382</v>
      </c>
      <c r="Q35" s="35">
        <v>13.900382</v>
      </c>
      <c r="R35" s="35">
        <v>13.900382</v>
      </c>
      <c r="S35" s="35">
        <v>13.900382</v>
      </c>
      <c r="T35" s="35">
        <v>13.900382</v>
      </c>
      <c r="U35" s="35">
        <v>13.900382</v>
      </c>
      <c r="V35" s="35">
        <v>13.900382</v>
      </c>
      <c r="W35" s="35">
        <v>13.900382</v>
      </c>
      <c r="X35" s="35">
        <v>13.900382</v>
      </c>
      <c r="Y35" s="35">
        <v>13.900382</v>
      </c>
      <c r="Z35" s="35">
        <v>13.900382</v>
      </c>
      <c r="AA35" s="35">
        <v>13.900382</v>
      </c>
      <c r="AB35" s="35">
        <v>13.676538000000001</v>
      </c>
      <c r="AC35" s="35">
        <v>13.556858999999999</v>
      </c>
      <c r="AD35" s="35">
        <v>13.556858999999999</v>
      </c>
      <c r="AE35" s="35">
        <v>13.556858999999999</v>
      </c>
      <c r="AF35" s="35">
        <v>13.556858999999999</v>
      </c>
      <c r="AG35" s="35">
        <v>13.556858999999999</v>
      </c>
      <c r="AH35" s="32">
        <v>-2.7460000000000002E-3</v>
      </c>
    </row>
    <row r="37" spans="1:34" x14ac:dyDescent="0.25">
      <c r="A37" s="29" t="s">
        <v>391</v>
      </c>
      <c r="B37" s="48" t="s">
        <v>135</v>
      </c>
      <c r="C37" s="37">
        <v>3829.32251</v>
      </c>
      <c r="D37" s="37">
        <v>3859.891357</v>
      </c>
      <c r="E37" s="37">
        <v>3918.0512699999999</v>
      </c>
      <c r="F37" s="37">
        <v>3975.0422359999998</v>
      </c>
      <c r="G37" s="37">
        <v>4038.9997560000002</v>
      </c>
      <c r="H37" s="37">
        <v>4102.345703</v>
      </c>
      <c r="I37" s="37">
        <v>4137.2685549999997</v>
      </c>
      <c r="J37" s="37">
        <v>4162.5170900000003</v>
      </c>
      <c r="K37" s="37">
        <v>4188.8872069999998</v>
      </c>
      <c r="L37" s="37">
        <v>4213.8945309999999</v>
      </c>
      <c r="M37" s="37">
        <v>4233.6987300000001</v>
      </c>
      <c r="N37" s="37">
        <v>4257.9716799999997</v>
      </c>
      <c r="O37" s="37">
        <v>4283.4624020000001</v>
      </c>
      <c r="P37" s="37">
        <v>4309.3828119999998</v>
      </c>
      <c r="Q37" s="37">
        <v>4339.6669920000004</v>
      </c>
      <c r="R37" s="37">
        <v>4376.3920900000003</v>
      </c>
      <c r="S37" s="37">
        <v>4415.0805659999996</v>
      </c>
      <c r="T37" s="37">
        <v>4453.8935549999997</v>
      </c>
      <c r="U37" s="37">
        <v>4493.2705079999996</v>
      </c>
      <c r="V37" s="37">
        <v>4534.3564450000003</v>
      </c>
      <c r="W37" s="37">
        <v>4572.939453</v>
      </c>
      <c r="X37" s="37">
        <v>4615.6665039999998</v>
      </c>
      <c r="Y37" s="37">
        <v>4660.7182620000003</v>
      </c>
      <c r="Z37" s="37">
        <v>4710.3027339999999</v>
      </c>
      <c r="AA37" s="37">
        <v>4757.998047</v>
      </c>
      <c r="AB37" s="37">
        <v>4808.0756840000004</v>
      </c>
      <c r="AC37" s="37">
        <v>4854.1147460000002</v>
      </c>
      <c r="AD37" s="37">
        <v>4900.783203</v>
      </c>
      <c r="AE37" s="37">
        <v>4951.0834960000002</v>
      </c>
      <c r="AF37" s="37">
        <v>5004.955078</v>
      </c>
      <c r="AG37" s="37">
        <v>5061.4965819999998</v>
      </c>
      <c r="AH37" s="34">
        <v>9.3430000000000006E-3</v>
      </c>
    </row>
    <row r="39" spans="1:34" x14ac:dyDescent="0.25">
      <c r="B39" s="48" t="s">
        <v>136</v>
      </c>
    </row>
    <row r="40" spans="1:34" x14ac:dyDescent="0.25">
      <c r="A40" s="29" t="s">
        <v>392</v>
      </c>
      <c r="B40" s="49" t="s">
        <v>123</v>
      </c>
      <c r="C40" s="35">
        <v>6.9719610000000003</v>
      </c>
      <c r="D40" s="35">
        <v>6.8611019999999998</v>
      </c>
      <c r="E40" s="35">
        <v>6.8941929999999996</v>
      </c>
      <c r="F40" s="35">
        <v>6.8850480000000003</v>
      </c>
      <c r="G40" s="35">
        <v>6.901637</v>
      </c>
      <c r="H40" s="35">
        <v>6.8986150000000004</v>
      </c>
      <c r="I40" s="35">
        <v>6.890657</v>
      </c>
      <c r="J40" s="35">
        <v>6.8777030000000003</v>
      </c>
      <c r="K40" s="35">
        <v>6.8621429999999997</v>
      </c>
      <c r="L40" s="35">
        <v>6.83758</v>
      </c>
      <c r="M40" s="35">
        <v>6.8270739999999996</v>
      </c>
      <c r="N40" s="35">
        <v>6.8139989999999999</v>
      </c>
      <c r="O40" s="35">
        <v>6.8016709999999998</v>
      </c>
      <c r="P40" s="35">
        <v>6.7815300000000001</v>
      </c>
      <c r="Q40" s="35">
        <v>6.7682779999999996</v>
      </c>
      <c r="R40" s="35">
        <v>6.7632969999999997</v>
      </c>
      <c r="S40" s="35">
        <v>6.7526099999999998</v>
      </c>
      <c r="T40" s="35">
        <v>6.7441079999999998</v>
      </c>
      <c r="U40" s="35">
        <v>6.7409499999999998</v>
      </c>
      <c r="V40" s="35">
        <v>6.7372569999999996</v>
      </c>
      <c r="W40" s="35">
        <v>6.7232180000000001</v>
      </c>
      <c r="X40" s="35">
        <v>6.7142270000000002</v>
      </c>
      <c r="Y40" s="35">
        <v>6.711417</v>
      </c>
      <c r="Z40" s="35">
        <v>6.7152659999999997</v>
      </c>
      <c r="AA40" s="35">
        <v>6.7059899999999999</v>
      </c>
      <c r="AB40" s="35">
        <v>6.7019529999999996</v>
      </c>
      <c r="AC40" s="35">
        <v>6.6925850000000002</v>
      </c>
      <c r="AD40" s="35">
        <v>6.6804889999999997</v>
      </c>
      <c r="AE40" s="35">
        <v>6.6745479999999997</v>
      </c>
      <c r="AF40" s="35">
        <v>6.6682300000000003</v>
      </c>
      <c r="AG40" s="35">
        <v>6.6679909999999998</v>
      </c>
      <c r="AH40" s="32">
        <v>-1.485E-3</v>
      </c>
    </row>
    <row r="41" spans="1:34" x14ac:dyDescent="0.25">
      <c r="A41" s="29" t="s">
        <v>393</v>
      </c>
      <c r="B41" s="49" t="s">
        <v>124</v>
      </c>
      <c r="C41" s="35">
        <v>1.131427</v>
      </c>
      <c r="D41" s="35">
        <v>1.1299429999999999</v>
      </c>
      <c r="E41" s="35">
        <v>0.73227500000000001</v>
      </c>
      <c r="F41" s="35">
        <v>0.732298</v>
      </c>
      <c r="G41" s="35">
        <v>0.73272099999999996</v>
      </c>
      <c r="H41" s="35">
        <v>0.732846</v>
      </c>
      <c r="I41" s="35">
        <v>0.73289700000000002</v>
      </c>
      <c r="J41" s="35">
        <v>0.73286799999999996</v>
      </c>
      <c r="K41" s="35">
        <v>0.732796</v>
      </c>
      <c r="L41" s="35">
        <v>0.73257300000000003</v>
      </c>
      <c r="M41" s="35">
        <v>0.73257899999999998</v>
      </c>
      <c r="N41" s="35">
        <v>0.73254200000000003</v>
      </c>
      <c r="O41" s="35">
        <v>0.73251699999999997</v>
      </c>
      <c r="P41" s="35">
        <v>0.73235399999999995</v>
      </c>
      <c r="Q41" s="35">
        <v>0.73230899999999999</v>
      </c>
      <c r="R41" s="35">
        <v>0.73241199999999995</v>
      </c>
      <c r="S41" s="35">
        <v>0.73241400000000001</v>
      </c>
      <c r="T41" s="35">
        <v>0.732456</v>
      </c>
      <c r="U41" s="35">
        <v>0.73260099999999995</v>
      </c>
      <c r="V41" s="35">
        <v>0.73273999999999995</v>
      </c>
      <c r="W41" s="35">
        <v>0.73268100000000003</v>
      </c>
      <c r="X41" s="35">
        <v>0.73272099999999996</v>
      </c>
      <c r="Y41" s="35">
        <v>0.73288699999999996</v>
      </c>
      <c r="Z41" s="35">
        <v>0.73319500000000004</v>
      </c>
      <c r="AA41" s="35">
        <v>0.73324</v>
      </c>
      <c r="AB41" s="35">
        <v>0.73339699999999997</v>
      </c>
      <c r="AC41" s="35">
        <v>0.73344500000000001</v>
      </c>
      <c r="AD41" s="35">
        <v>0.73343499999999995</v>
      </c>
      <c r="AE41" s="35">
        <v>0.73356299999999997</v>
      </c>
      <c r="AF41" s="35">
        <v>0.73368599999999995</v>
      </c>
      <c r="AG41" s="35">
        <v>0.73395699999999997</v>
      </c>
      <c r="AH41" s="32">
        <v>-1.4323000000000001E-2</v>
      </c>
    </row>
    <row r="42" spans="1:34" x14ac:dyDescent="0.25">
      <c r="A42" s="29" t="s">
        <v>394</v>
      </c>
      <c r="B42" s="49" t="s">
        <v>132</v>
      </c>
      <c r="C42" s="35">
        <v>115.32431800000001</v>
      </c>
      <c r="D42" s="35">
        <v>118.51174899999999</v>
      </c>
      <c r="E42" s="35">
        <v>119.800461</v>
      </c>
      <c r="F42" s="35">
        <v>121.59556600000001</v>
      </c>
      <c r="G42" s="35">
        <v>123.494347</v>
      </c>
      <c r="H42" s="35">
        <v>125.474052</v>
      </c>
      <c r="I42" s="35">
        <v>127.531311</v>
      </c>
      <c r="J42" s="35">
        <v>129.619843</v>
      </c>
      <c r="K42" s="35">
        <v>131.691025</v>
      </c>
      <c r="L42" s="35">
        <v>133.73568700000001</v>
      </c>
      <c r="M42" s="35">
        <v>134.800003</v>
      </c>
      <c r="N42" s="35">
        <v>136.581085</v>
      </c>
      <c r="O42" s="35">
        <v>138.66665599999999</v>
      </c>
      <c r="P42" s="35">
        <v>140.88072199999999</v>
      </c>
      <c r="Q42" s="35">
        <v>143.13914500000001</v>
      </c>
      <c r="R42" s="35">
        <v>145.37686199999999</v>
      </c>
      <c r="S42" s="35">
        <v>147.91181900000001</v>
      </c>
      <c r="T42" s="35">
        <v>150.56109599999999</v>
      </c>
      <c r="U42" s="35">
        <v>153.21662900000001</v>
      </c>
      <c r="V42" s="35">
        <v>156.331131</v>
      </c>
      <c r="W42" s="35">
        <v>159.10179099999999</v>
      </c>
      <c r="X42" s="35">
        <v>162.24478099999999</v>
      </c>
      <c r="Y42" s="35">
        <v>165.670197</v>
      </c>
      <c r="Z42" s="35">
        <v>169.45864900000001</v>
      </c>
      <c r="AA42" s="35">
        <v>173.78195199999999</v>
      </c>
      <c r="AB42" s="35">
        <v>178.52864099999999</v>
      </c>
      <c r="AC42" s="35">
        <v>183.44708299999999</v>
      </c>
      <c r="AD42" s="35">
        <v>189.12127699999999</v>
      </c>
      <c r="AE42" s="35">
        <v>195.28002900000001</v>
      </c>
      <c r="AF42" s="35">
        <v>202.11537200000001</v>
      </c>
      <c r="AG42" s="35">
        <v>209.901535</v>
      </c>
      <c r="AH42" s="32">
        <v>2.0164000000000001E-2</v>
      </c>
    </row>
    <row r="43" spans="1:34" x14ac:dyDescent="0.25">
      <c r="A43" s="29" t="s">
        <v>395</v>
      </c>
      <c r="B43" s="49" t="s">
        <v>137</v>
      </c>
      <c r="C43" s="35">
        <v>11.828587000000001</v>
      </c>
      <c r="D43" s="35">
        <v>11.963876000000001</v>
      </c>
      <c r="E43" s="35">
        <v>12.727582</v>
      </c>
      <c r="F43" s="35">
        <v>12.777716</v>
      </c>
      <c r="G43" s="35">
        <v>12.777716</v>
      </c>
      <c r="H43" s="35">
        <v>12.777716</v>
      </c>
      <c r="I43" s="35">
        <v>12.777716</v>
      </c>
      <c r="J43" s="35">
        <v>12.777716</v>
      </c>
      <c r="K43" s="35">
        <v>12.777716</v>
      </c>
      <c r="L43" s="35">
        <v>12.777716</v>
      </c>
      <c r="M43" s="35">
        <v>12.536386</v>
      </c>
      <c r="N43" s="35">
        <v>12.464427000000001</v>
      </c>
      <c r="O43" s="35">
        <v>12.468496</v>
      </c>
      <c r="P43" s="35">
        <v>12.498526999999999</v>
      </c>
      <c r="Q43" s="35">
        <v>12.523177</v>
      </c>
      <c r="R43" s="35">
        <v>12.513097</v>
      </c>
      <c r="S43" s="35">
        <v>12.560276999999999</v>
      </c>
      <c r="T43" s="35">
        <v>12.605185000000001</v>
      </c>
      <c r="U43" s="35">
        <v>12.614329</v>
      </c>
      <c r="V43" s="35">
        <v>12.711164</v>
      </c>
      <c r="W43" s="35">
        <v>12.702194</v>
      </c>
      <c r="X43" s="35">
        <v>12.723696</v>
      </c>
      <c r="Y43" s="35">
        <v>12.729532000000001</v>
      </c>
      <c r="Z43" s="35">
        <v>12.711072</v>
      </c>
      <c r="AA43" s="35">
        <v>12.732839999999999</v>
      </c>
      <c r="AB43" s="35">
        <v>12.738818999999999</v>
      </c>
      <c r="AC43" s="35">
        <v>12.672188</v>
      </c>
      <c r="AD43" s="35">
        <v>12.680974000000001</v>
      </c>
      <c r="AE43" s="35">
        <v>12.682884</v>
      </c>
      <c r="AF43" s="35">
        <v>12.673327</v>
      </c>
      <c r="AG43" s="35">
        <v>12.672205</v>
      </c>
      <c r="AH43" s="32">
        <v>2.2989999999999998E-3</v>
      </c>
    </row>
    <row r="44" spans="1:34" x14ac:dyDescent="0.25">
      <c r="A44" s="29" t="s">
        <v>396</v>
      </c>
      <c r="B44" s="49" t="s">
        <v>138</v>
      </c>
      <c r="C44" s="35">
        <v>78.756172000000007</v>
      </c>
      <c r="D44" s="35">
        <v>86.772980000000004</v>
      </c>
      <c r="E44" s="35">
        <v>93.154326999999995</v>
      </c>
      <c r="F44" s="35">
        <v>98.007964999999999</v>
      </c>
      <c r="G44" s="35">
        <v>102.74762</v>
      </c>
      <c r="H44" s="35">
        <v>108.349762</v>
      </c>
      <c r="I44" s="35">
        <v>113.26995100000001</v>
      </c>
      <c r="J44" s="35">
        <v>119.067421</v>
      </c>
      <c r="K44" s="35">
        <v>124.152176</v>
      </c>
      <c r="L44" s="35">
        <v>129.22714199999999</v>
      </c>
      <c r="M44" s="35">
        <v>134.29170199999999</v>
      </c>
      <c r="N44" s="35">
        <v>140.01355000000001</v>
      </c>
      <c r="O44" s="35">
        <v>144.894699</v>
      </c>
      <c r="P44" s="35">
        <v>150.24453700000001</v>
      </c>
      <c r="Q44" s="35">
        <v>155.696136</v>
      </c>
      <c r="R44" s="35">
        <v>161.43739299999999</v>
      </c>
      <c r="S44" s="35">
        <v>167.92124899999999</v>
      </c>
      <c r="T44" s="35">
        <v>173.73033100000001</v>
      </c>
      <c r="U44" s="35">
        <v>179.957077</v>
      </c>
      <c r="V44" s="35">
        <v>186.21049500000001</v>
      </c>
      <c r="W44" s="35">
        <v>192.61094700000001</v>
      </c>
      <c r="X44" s="35">
        <v>199.01466400000001</v>
      </c>
      <c r="Y44" s="35">
        <v>205.57214400000001</v>
      </c>
      <c r="Z44" s="35">
        <v>212.33691400000001</v>
      </c>
      <c r="AA44" s="35">
        <v>218.961197</v>
      </c>
      <c r="AB44" s="35">
        <v>226.07058699999999</v>
      </c>
      <c r="AC44" s="35">
        <v>233.91909799999999</v>
      </c>
      <c r="AD44" s="35">
        <v>240.79776000000001</v>
      </c>
      <c r="AE44" s="35">
        <v>247.64917</v>
      </c>
      <c r="AF44" s="35">
        <v>254.327606</v>
      </c>
      <c r="AG44" s="35">
        <v>261.42752100000001</v>
      </c>
      <c r="AH44" s="32">
        <v>4.0804E-2</v>
      </c>
    </row>
    <row r="45" spans="1:34" x14ac:dyDescent="0.25">
      <c r="A45" s="29" t="s">
        <v>397</v>
      </c>
      <c r="B45" s="49" t="s">
        <v>139</v>
      </c>
      <c r="C45" s="35">
        <v>3.0856460000000001</v>
      </c>
      <c r="D45" s="35">
        <v>3.0856460000000001</v>
      </c>
      <c r="E45" s="35">
        <v>3.3747259999999999</v>
      </c>
      <c r="F45" s="35">
        <v>3.3747259999999999</v>
      </c>
      <c r="G45" s="35">
        <v>3.3747259999999999</v>
      </c>
      <c r="H45" s="35">
        <v>3.3747259999999999</v>
      </c>
      <c r="I45" s="35">
        <v>3.3747259999999999</v>
      </c>
      <c r="J45" s="35">
        <v>3.3747259999999999</v>
      </c>
      <c r="K45" s="35">
        <v>3.3747259999999999</v>
      </c>
      <c r="L45" s="35">
        <v>3.3747259999999999</v>
      </c>
      <c r="M45" s="35">
        <v>3.3747259999999999</v>
      </c>
      <c r="N45" s="35">
        <v>3.3747259999999999</v>
      </c>
      <c r="O45" s="35">
        <v>3.3747259999999999</v>
      </c>
      <c r="P45" s="35">
        <v>3.3747259999999999</v>
      </c>
      <c r="Q45" s="35">
        <v>3.3747259999999999</v>
      </c>
      <c r="R45" s="35">
        <v>3.3747259999999999</v>
      </c>
      <c r="S45" s="35">
        <v>3.3747259999999999</v>
      </c>
      <c r="T45" s="35">
        <v>3.3747259999999999</v>
      </c>
      <c r="U45" s="35">
        <v>3.3747259999999999</v>
      </c>
      <c r="V45" s="35">
        <v>3.3747259999999999</v>
      </c>
      <c r="W45" s="35">
        <v>3.3747259999999999</v>
      </c>
      <c r="X45" s="35">
        <v>3.3747259999999999</v>
      </c>
      <c r="Y45" s="35">
        <v>3.3747259999999999</v>
      </c>
      <c r="Z45" s="35">
        <v>3.3747259999999999</v>
      </c>
      <c r="AA45" s="35">
        <v>3.3747259999999999</v>
      </c>
      <c r="AB45" s="35">
        <v>3.3747259999999999</v>
      </c>
      <c r="AC45" s="35">
        <v>3.3747259999999999</v>
      </c>
      <c r="AD45" s="35">
        <v>3.3747259999999999</v>
      </c>
      <c r="AE45" s="35">
        <v>3.3747259999999999</v>
      </c>
      <c r="AF45" s="35">
        <v>3.3747259999999999</v>
      </c>
      <c r="AG45" s="35">
        <v>3.3747259999999999</v>
      </c>
      <c r="AH45" s="32">
        <v>2.99E-3</v>
      </c>
    </row>
    <row r="46" spans="1:34" x14ac:dyDescent="0.25">
      <c r="A46" s="29" t="s">
        <v>398</v>
      </c>
      <c r="B46" s="48" t="s">
        <v>195</v>
      </c>
      <c r="C46" s="37">
        <v>217.09809899999999</v>
      </c>
      <c r="D46" s="37">
        <v>228.32530199999999</v>
      </c>
      <c r="E46" s="37">
        <v>236.68356299999999</v>
      </c>
      <c r="F46" s="37">
        <v>243.37329099999999</v>
      </c>
      <c r="G46" s="37">
        <v>250.028763</v>
      </c>
      <c r="H46" s="37">
        <v>257.60769699999997</v>
      </c>
      <c r="I46" s="37">
        <v>264.57724000000002</v>
      </c>
      <c r="J46" s="37">
        <v>272.45025600000002</v>
      </c>
      <c r="K46" s="37">
        <v>279.590576</v>
      </c>
      <c r="L46" s="37">
        <v>286.68542500000001</v>
      </c>
      <c r="M46" s="37">
        <v>292.56246900000002</v>
      </c>
      <c r="N46" s="37">
        <v>299.98034699999999</v>
      </c>
      <c r="O46" s="37">
        <v>306.938782</v>
      </c>
      <c r="P46" s="37">
        <v>314.51238999999998</v>
      </c>
      <c r="Q46" s="37">
        <v>322.23376500000001</v>
      </c>
      <c r="R46" s="37">
        <v>330.19778400000001</v>
      </c>
      <c r="S46" s="37">
        <v>339.25311299999998</v>
      </c>
      <c r="T46" s="37">
        <v>347.74789399999997</v>
      </c>
      <c r="U46" s="37">
        <v>356.63632200000001</v>
      </c>
      <c r="V46" s="37">
        <v>366.097534</v>
      </c>
      <c r="W46" s="37">
        <v>375.245544</v>
      </c>
      <c r="X46" s="37">
        <v>384.80480999999997</v>
      </c>
      <c r="Y46" s="37">
        <v>394.79089399999998</v>
      </c>
      <c r="Z46" s="37">
        <v>405.32983400000001</v>
      </c>
      <c r="AA46" s="37">
        <v>416.289917</v>
      </c>
      <c r="AB46" s="37">
        <v>428.14813199999998</v>
      </c>
      <c r="AC46" s="37">
        <v>440.839111</v>
      </c>
      <c r="AD46" s="37">
        <v>453.38867199999999</v>
      </c>
      <c r="AE46" s="37">
        <v>466.39495799999997</v>
      </c>
      <c r="AF46" s="37">
        <v>479.892944</v>
      </c>
      <c r="AG46" s="37">
        <v>494.77795400000002</v>
      </c>
      <c r="AH46" s="34">
        <v>2.7838999999999999E-2</v>
      </c>
    </row>
    <row r="47" spans="1:34" x14ac:dyDescent="0.25">
      <c r="A47" s="29" t="s">
        <v>399</v>
      </c>
      <c r="B47" s="49" t="s">
        <v>140</v>
      </c>
      <c r="C47" s="35">
        <v>162.49844400000001</v>
      </c>
      <c r="D47" s="35">
        <v>172.15110799999999</v>
      </c>
      <c r="E47" s="35">
        <v>188.77301</v>
      </c>
      <c r="F47" s="35">
        <v>194.23594700000001</v>
      </c>
      <c r="G47" s="35">
        <v>199.582596</v>
      </c>
      <c r="H47" s="35">
        <v>205.823914</v>
      </c>
      <c r="I47" s="35">
        <v>211.407364</v>
      </c>
      <c r="J47" s="35">
        <v>217.8965</v>
      </c>
      <c r="K47" s="35">
        <v>223.64025899999999</v>
      </c>
      <c r="L47" s="35">
        <v>229.35051000000001</v>
      </c>
      <c r="M47" s="35">
        <v>233.06672699999999</v>
      </c>
      <c r="N47" s="35">
        <v>238.668396</v>
      </c>
      <c r="O47" s="35">
        <v>244.02673300000001</v>
      </c>
      <c r="P47" s="35">
        <v>250.04827900000001</v>
      </c>
      <c r="Q47" s="35">
        <v>256.25058000000001</v>
      </c>
      <c r="R47" s="35">
        <v>262.536224</v>
      </c>
      <c r="S47" s="35">
        <v>270.25238000000002</v>
      </c>
      <c r="T47" s="35">
        <v>277.08898900000003</v>
      </c>
      <c r="U47" s="35">
        <v>284.37713600000001</v>
      </c>
      <c r="V47" s="35">
        <v>292.18579099999999</v>
      </c>
      <c r="W47" s="35">
        <v>299.403076</v>
      </c>
      <c r="X47" s="35">
        <v>307.101654</v>
      </c>
      <c r="Y47" s="35">
        <v>314.96139499999998</v>
      </c>
      <c r="Z47" s="35">
        <v>323.17025799999999</v>
      </c>
      <c r="AA47" s="35">
        <v>331.592804</v>
      </c>
      <c r="AB47" s="35">
        <v>341.14962800000001</v>
      </c>
      <c r="AC47" s="35">
        <v>351.25701900000001</v>
      </c>
      <c r="AD47" s="35">
        <v>361.00302099999999</v>
      </c>
      <c r="AE47" s="35">
        <v>371.11663800000002</v>
      </c>
      <c r="AF47" s="35">
        <v>381.40002399999997</v>
      </c>
      <c r="AG47" s="35">
        <v>393.11868299999998</v>
      </c>
      <c r="AH47" s="32">
        <v>2.9885999999999999E-2</v>
      </c>
    </row>
    <row r="48" spans="1:34" x14ac:dyDescent="0.25">
      <c r="A48" s="29" t="s">
        <v>400</v>
      </c>
      <c r="B48" s="48" t="s">
        <v>141</v>
      </c>
      <c r="C48" s="37">
        <v>54.599677999999997</v>
      </c>
      <c r="D48" s="37">
        <v>56.174182999999999</v>
      </c>
      <c r="E48" s="37">
        <v>47.910542</v>
      </c>
      <c r="F48" s="37">
        <v>49.137366999999998</v>
      </c>
      <c r="G48" s="37">
        <v>50.446174999999997</v>
      </c>
      <c r="H48" s="37">
        <v>51.783802000000001</v>
      </c>
      <c r="I48" s="37">
        <v>53.169894999999997</v>
      </c>
      <c r="J48" s="37">
        <v>54.553780000000003</v>
      </c>
      <c r="K48" s="37">
        <v>55.950333000000001</v>
      </c>
      <c r="L48" s="37">
        <v>57.334915000000002</v>
      </c>
      <c r="M48" s="37">
        <v>59.495742999999997</v>
      </c>
      <c r="N48" s="37">
        <v>61.311892999999998</v>
      </c>
      <c r="O48" s="37">
        <v>62.912064000000001</v>
      </c>
      <c r="P48" s="37">
        <v>64.464134000000001</v>
      </c>
      <c r="Q48" s="37">
        <v>65.983222999999995</v>
      </c>
      <c r="R48" s="37">
        <v>67.661559999999994</v>
      </c>
      <c r="S48" s="37">
        <v>69.000716999999995</v>
      </c>
      <c r="T48" s="37">
        <v>70.658919999999995</v>
      </c>
      <c r="U48" s="37">
        <v>72.259186</v>
      </c>
      <c r="V48" s="37">
        <v>73.911713000000006</v>
      </c>
      <c r="W48" s="37">
        <v>75.842506</v>
      </c>
      <c r="X48" s="37">
        <v>77.703224000000006</v>
      </c>
      <c r="Y48" s="37">
        <v>79.829475000000002</v>
      </c>
      <c r="Z48" s="37">
        <v>82.159606999999994</v>
      </c>
      <c r="AA48" s="37">
        <v>84.697151000000005</v>
      </c>
      <c r="AB48" s="37">
        <v>86.998512000000005</v>
      </c>
      <c r="AC48" s="37">
        <v>89.582138</v>
      </c>
      <c r="AD48" s="37">
        <v>92.385650999999996</v>
      </c>
      <c r="AE48" s="37">
        <v>95.278357999999997</v>
      </c>
      <c r="AF48" s="37">
        <v>98.492935000000003</v>
      </c>
      <c r="AG48" s="37">
        <v>101.659294</v>
      </c>
      <c r="AH48" s="34">
        <v>2.0936E-2</v>
      </c>
    </row>
    <row r="50" spans="1:34" ht="15" customHeight="1" x14ac:dyDescent="0.25">
      <c r="B50" s="48" t="s">
        <v>196</v>
      </c>
    </row>
    <row r="51" spans="1:34" ht="15" customHeight="1" x14ac:dyDescent="0.25">
      <c r="A51" s="29" t="s">
        <v>401</v>
      </c>
      <c r="B51" s="49" t="s">
        <v>123</v>
      </c>
      <c r="C51" s="35">
        <v>782.38024900000005</v>
      </c>
      <c r="D51" s="35">
        <v>950.89929199999995</v>
      </c>
      <c r="E51" s="35">
        <v>951.04125999999997</v>
      </c>
      <c r="F51" s="35">
        <v>779.72808799999996</v>
      </c>
      <c r="G51" s="35">
        <v>651.90155000000004</v>
      </c>
      <c r="H51" s="35">
        <v>508.88906900000001</v>
      </c>
      <c r="I51" s="35">
        <v>516.55169699999999</v>
      </c>
      <c r="J51" s="35">
        <v>498.87042200000002</v>
      </c>
      <c r="K51" s="35">
        <v>502.62329099999999</v>
      </c>
      <c r="L51" s="35">
        <v>504.75439499999999</v>
      </c>
      <c r="M51" s="35">
        <v>510.19683800000001</v>
      </c>
      <c r="N51" s="35">
        <v>502.868225</v>
      </c>
      <c r="O51" s="35">
        <v>491.00277699999998</v>
      </c>
      <c r="P51" s="35">
        <v>488.99020400000001</v>
      </c>
      <c r="Q51" s="35">
        <v>478.19567899999998</v>
      </c>
      <c r="R51" s="35">
        <v>465.85739100000001</v>
      </c>
      <c r="S51" s="35">
        <v>459.20599399999998</v>
      </c>
      <c r="T51" s="35">
        <v>452.27075200000002</v>
      </c>
      <c r="U51" s="35">
        <v>441.75412</v>
      </c>
      <c r="V51" s="35">
        <v>439.92587300000002</v>
      </c>
      <c r="W51" s="35">
        <v>436.30233800000002</v>
      </c>
      <c r="X51" s="35">
        <v>434.32839999999999</v>
      </c>
      <c r="Y51" s="35">
        <v>432.00912499999998</v>
      </c>
      <c r="Z51" s="35">
        <v>432.63046300000002</v>
      </c>
      <c r="AA51" s="35">
        <v>432.11041299999999</v>
      </c>
      <c r="AB51" s="35">
        <v>419.59103399999998</v>
      </c>
      <c r="AC51" s="35">
        <v>413.80447400000003</v>
      </c>
      <c r="AD51" s="35">
        <v>410.03005999999999</v>
      </c>
      <c r="AE51" s="35">
        <v>401.59960899999999</v>
      </c>
      <c r="AF51" s="35">
        <v>394.72625699999998</v>
      </c>
      <c r="AG51" s="35">
        <v>395.24060100000003</v>
      </c>
      <c r="AH51" s="32">
        <v>-2.2504E-2</v>
      </c>
    </row>
    <row r="52" spans="1:34" ht="15" customHeight="1" x14ac:dyDescent="0.25">
      <c r="A52" s="29" t="s">
        <v>402</v>
      </c>
      <c r="B52" s="49" t="s">
        <v>124</v>
      </c>
      <c r="C52" s="35">
        <v>15.725861999999999</v>
      </c>
      <c r="D52" s="35">
        <v>12.223053</v>
      </c>
      <c r="E52" s="35">
        <v>11.747377</v>
      </c>
      <c r="F52" s="35">
        <v>10.877834999999999</v>
      </c>
      <c r="G52" s="35">
        <v>10.28668</v>
      </c>
      <c r="H52" s="35">
        <v>9.6486999999999998</v>
      </c>
      <c r="I52" s="35">
        <v>9.2992170000000005</v>
      </c>
      <c r="J52" s="35">
        <v>8.8776379999999993</v>
      </c>
      <c r="K52" s="35">
        <v>8.5983370000000008</v>
      </c>
      <c r="L52" s="35">
        <v>8.4537320000000005</v>
      </c>
      <c r="M52" s="35">
        <v>8.3046819999999997</v>
      </c>
      <c r="N52" s="35">
        <v>8.0422919999999998</v>
      </c>
      <c r="O52" s="35">
        <v>7.9457300000000002</v>
      </c>
      <c r="P52" s="35">
        <v>7.892023</v>
      </c>
      <c r="Q52" s="35">
        <v>7.8212440000000001</v>
      </c>
      <c r="R52" s="35">
        <v>7.7472139999999996</v>
      </c>
      <c r="S52" s="35">
        <v>7.6398349999999997</v>
      </c>
      <c r="T52" s="35">
        <v>7.4862419999999998</v>
      </c>
      <c r="U52" s="35">
        <v>7.2118719999999996</v>
      </c>
      <c r="V52" s="35">
        <v>7.1146900000000004</v>
      </c>
      <c r="W52" s="35">
        <v>7.0138930000000004</v>
      </c>
      <c r="X52" s="35">
        <v>6.7167380000000003</v>
      </c>
      <c r="Y52" s="35">
        <v>6.405062</v>
      </c>
      <c r="Z52" s="35">
        <v>6.0897610000000002</v>
      </c>
      <c r="AA52" s="35">
        <v>5.7767689999999998</v>
      </c>
      <c r="AB52" s="35">
        <v>5.4092169999999999</v>
      </c>
      <c r="AC52" s="35">
        <v>5.4030680000000002</v>
      </c>
      <c r="AD52" s="35">
        <v>5.4029239999999996</v>
      </c>
      <c r="AE52" s="35">
        <v>5.389424</v>
      </c>
      <c r="AF52" s="35">
        <v>5.3894659999999996</v>
      </c>
      <c r="AG52" s="35">
        <v>5.4284160000000004</v>
      </c>
      <c r="AH52" s="32">
        <v>-3.4833999999999997E-2</v>
      </c>
    </row>
    <row r="53" spans="1:34" ht="15" customHeight="1" x14ac:dyDescent="0.25">
      <c r="A53" s="29" t="s">
        <v>403</v>
      </c>
      <c r="B53" s="49" t="s">
        <v>132</v>
      </c>
      <c r="C53" s="35">
        <v>1627.9056399999999</v>
      </c>
      <c r="D53" s="35">
        <v>1434.7008060000001</v>
      </c>
      <c r="E53" s="35">
        <v>1467.1419679999999</v>
      </c>
      <c r="F53" s="35">
        <v>1591.893311</v>
      </c>
      <c r="G53" s="35">
        <v>1658.3797609999999</v>
      </c>
      <c r="H53" s="35">
        <v>1805.4259030000001</v>
      </c>
      <c r="I53" s="35">
        <v>1899.1423339999999</v>
      </c>
      <c r="J53" s="35">
        <v>1988.2749020000001</v>
      </c>
      <c r="K53" s="35">
        <v>2012.008789</v>
      </c>
      <c r="L53" s="35">
        <v>2061.0261230000001</v>
      </c>
      <c r="M53" s="35">
        <v>2041.512207</v>
      </c>
      <c r="N53" s="35">
        <v>2075.9157709999999</v>
      </c>
      <c r="O53" s="35">
        <v>2110.4067380000001</v>
      </c>
      <c r="P53" s="35">
        <v>2130.158203</v>
      </c>
      <c r="Q53" s="35">
        <v>2157.4304200000001</v>
      </c>
      <c r="R53" s="35">
        <v>2166.656982</v>
      </c>
      <c r="S53" s="35">
        <v>2187.3466800000001</v>
      </c>
      <c r="T53" s="35">
        <v>2231.4885250000002</v>
      </c>
      <c r="U53" s="35">
        <v>2265.6967770000001</v>
      </c>
      <c r="V53" s="35">
        <v>2293.4968260000001</v>
      </c>
      <c r="W53" s="35">
        <v>2320.2714839999999</v>
      </c>
      <c r="X53" s="35">
        <v>2351.0791020000001</v>
      </c>
      <c r="Y53" s="35">
        <v>2387.2534179999998</v>
      </c>
      <c r="Z53" s="35">
        <v>2439.82251</v>
      </c>
      <c r="AA53" s="35">
        <v>2513.9033199999999</v>
      </c>
      <c r="AB53" s="35">
        <v>2554.0146479999999</v>
      </c>
      <c r="AC53" s="35">
        <v>2577.9025879999999</v>
      </c>
      <c r="AD53" s="35">
        <v>2600.422607</v>
      </c>
      <c r="AE53" s="35">
        <v>2626.0598140000002</v>
      </c>
      <c r="AF53" s="35">
        <v>2633.6369629999999</v>
      </c>
      <c r="AG53" s="35">
        <v>2662.3884280000002</v>
      </c>
      <c r="AH53" s="32">
        <v>1.6532999999999999E-2</v>
      </c>
    </row>
    <row r="54" spans="1:34" ht="15" customHeight="1" x14ac:dyDescent="0.25">
      <c r="A54" s="29" t="s">
        <v>404</v>
      </c>
      <c r="B54" s="49" t="s">
        <v>126</v>
      </c>
      <c r="C54" s="35">
        <v>784.792236</v>
      </c>
      <c r="D54" s="35">
        <v>760.58019999999999</v>
      </c>
      <c r="E54" s="35">
        <v>736.682861</v>
      </c>
      <c r="F54" s="35">
        <v>749.79754600000001</v>
      </c>
      <c r="G54" s="35">
        <v>752.92675799999995</v>
      </c>
      <c r="H54" s="35">
        <v>744.93896500000005</v>
      </c>
      <c r="I54" s="35">
        <v>641.46691899999996</v>
      </c>
      <c r="J54" s="35">
        <v>576.47943099999998</v>
      </c>
      <c r="K54" s="35">
        <v>556.94921899999997</v>
      </c>
      <c r="L54" s="35">
        <v>505.98269699999997</v>
      </c>
      <c r="M54" s="35">
        <v>506.73165899999998</v>
      </c>
      <c r="N54" s="35">
        <v>490.30969199999998</v>
      </c>
      <c r="O54" s="35">
        <v>480.15368699999999</v>
      </c>
      <c r="P54" s="35">
        <v>472.43350199999998</v>
      </c>
      <c r="Q54" s="35">
        <v>455.69644199999999</v>
      </c>
      <c r="R54" s="35">
        <v>457.101471</v>
      </c>
      <c r="S54" s="35">
        <v>448.75286899999998</v>
      </c>
      <c r="T54" s="35">
        <v>432.32104500000003</v>
      </c>
      <c r="U54" s="35">
        <v>425.24267600000002</v>
      </c>
      <c r="V54" s="35">
        <v>425.24267600000002</v>
      </c>
      <c r="W54" s="35">
        <v>425.58752399999997</v>
      </c>
      <c r="X54" s="35">
        <v>426.83960000000002</v>
      </c>
      <c r="Y54" s="35">
        <v>427.74517800000001</v>
      </c>
      <c r="Z54" s="35">
        <v>409.67730699999998</v>
      </c>
      <c r="AA54" s="35">
        <v>364.57794200000001</v>
      </c>
      <c r="AB54" s="35">
        <v>365.39648399999999</v>
      </c>
      <c r="AC54" s="35">
        <v>365.82254</v>
      </c>
      <c r="AD54" s="35">
        <v>358.45455900000002</v>
      </c>
      <c r="AE54" s="35">
        <v>343.63793900000002</v>
      </c>
      <c r="AF54" s="35">
        <v>343.95855699999998</v>
      </c>
      <c r="AG54" s="35">
        <v>344.421967</v>
      </c>
      <c r="AH54" s="32">
        <v>-2.7078000000000001E-2</v>
      </c>
    </row>
    <row r="55" spans="1:34" ht="15" customHeight="1" x14ac:dyDescent="0.25">
      <c r="A55" s="29" t="s">
        <v>405</v>
      </c>
      <c r="B55" s="49" t="s">
        <v>142</v>
      </c>
      <c r="C55" s="35">
        <v>834.07147199999997</v>
      </c>
      <c r="D55" s="35">
        <v>928.50622599999997</v>
      </c>
      <c r="E55" s="35">
        <v>985.65673800000002</v>
      </c>
      <c r="F55" s="35">
        <v>1083.7711179999999</v>
      </c>
      <c r="G55" s="35">
        <v>1213.2387699999999</v>
      </c>
      <c r="H55" s="35">
        <v>1288.553101</v>
      </c>
      <c r="I55" s="35">
        <v>1333.166626</v>
      </c>
      <c r="J55" s="35">
        <v>1360.2459719999999</v>
      </c>
      <c r="K55" s="35">
        <v>1386.315063</v>
      </c>
      <c r="L55" s="35">
        <v>1418.525269</v>
      </c>
      <c r="M55" s="35">
        <v>1457.9216309999999</v>
      </c>
      <c r="N55" s="35">
        <v>1479.0614009999999</v>
      </c>
      <c r="O55" s="35">
        <v>1499.2089840000001</v>
      </c>
      <c r="P55" s="35">
        <v>1522.8156739999999</v>
      </c>
      <c r="Q55" s="35">
        <v>1561.201294</v>
      </c>
      <c r="R55" s="35">
        <v>1607.952759</v>
      </c>
      <c r="S55" s="35">
        <v>1650.041138</v>
      </c>
      <c r="T55" s="35">
        <v>1676.6423339999999</v>
      </c>
      <c r="U55" s="35">
        <v>1708.69812</v>
      </c>
      <c r="V55" s="35">
        <v>1733.195068</v>
      </c>
      <c r="W55" s="35">
        <v>1757.6240230000001</v>
      </c>
      <c r="X55" s="35">
        <v>1780.1240230000001</v>
      </c>
      <c r="Y55" s="35">
        <v>1800.809814</v>
      </c>
      <c r="Z55" s="35">
        <v>1826.096802</v>
      </c>
      <c r="AA55" s="35">
        <v>1856.7186280000001</v>
      </c>
      <c r="AB55" s="35">
        <v>1890.47876</v>
      </c>
      <c r="AC55" s="35">
        <v>1930.748413</v>
      </c>
      <c r="AD55" s="35">
        <v>1978.735596</v>
      </c>
      <c r="AE55" s="35">
        <v>2039.6069339999999</v>
      </c>
      <c r="AF55" s="35">
        <v>2106.2788089999999</v>
      </c>
      <c r="AG55" s="35">
        <v>2148.1635740000002</v>
      </c>
      <c r="AH55" s="32">
        <v>3.2037000000000003E-2</v>
      </c>
    </row>
    <row r="56" spans="1:34" ht="15" customHeight="1" x14ac:dyDescent="0.25">
      <c r="A56" s="29" t="s">
        <v>406</v>
      </c>
      <c r="B56" s="49" t="s">
        <v>143</v>
      </c>
      <c r="C56" s="35">
        <v>16.267976999999998</v>
      </c>
      <c r="D56" s="35">
        <v>15.852325</v>
      </c>
      <c r="E56" s="35">
        <v>16.936947</v>
      </c>
      <c r="F56" s="35">
        <v>16.782668999999999</v>
      </c>
      <c r="G56" s="35">
        <v>16.697565000000001</v>
      </c>
      <c r="H56" s="35">
        <v>16.520835999999999</v>
      </c>
      <c r="I56" s="35">
        <v>16.241807999999999</v>
      </c>
      <c r="J56" s="35">
        <v>16.242073000000001</v>
      </c>
      <c r="K56" s="35">
        <v>16.006105000000002</v>
      </c>
      <c r="L56" s="35">
        <v>15.860699</v>
      </c>
      <c r="M56" s="35">
        <v>15.597992</v>
      </c>
      <c r="N56" s="35">
        <v>15.655268</v>
      </c>
      <c r="O56" s="35">
        <v>15.583285999999999</v>
      </c>
      <c r="P56" s="35">
        <v>15.505281</v>
      </c>
      <c r="Q56" s="35">
        <v>15.456232</v>
      </c>
      <c r="R56" s="35">
        <v>15.174424999999999</v>
      </c>
      <c r="S56" s="35">
        <v>15.246893</v>
      </c>
      <c r="T56" s="35">
        <v>15.333430999999999</v>
      </c>
      <c r="U56" s="35">
        <v>15.204046</v>
      </c>
      <c r="V56" s="35">
        <v>15.379343</v>
      </c>
      <c r="W56" s="35">
        <v>15.285831</v>
      </c>
      <c r="X56" s="35">
        <v>15.283569</v>
      </c>
      <c r="Y56" s="35">
        <v>15.187027</v>
      </c>
      <c r="Z56" s="35">
        <v>15.216305</v>
      </c>
      <c r="AA56" s="35">
        <v>15.102119</v>
      </c>
      <c r="AB56" s="35">
        <v>15.010104999999999</v>
      </c>
      <c r="AC56" s="35">
        <v>14.829235000000001</v>
      </c>
      <c r="AD56" s="35">
        <v>14.682321999999999</v>
      </c>
      <c r="AE56" s="35">
        <v>14.741614999999999</v>
      </c>
      <c r="AF56" s="35">
        <v>14.414799</v>
      </c>
      <c r="AG56" s="35">
        <v>14.188001999999999</v>
      </c>
      <c r="AH56" s="32">
        <v>-4.5500000000000002E-3</v>
      </c>
    </row>
    <row r="57" spans="1:34" ht="15" customHeight="1" x14ac:dyDescent="0.25">
      <c r="A57" s="29" t="s">
        <v>407</v>
      </c>
      <c r="B57" s="48" t="s">
        <v>197</v>
      </c>
      <c r="C57" s="37">
        <v>4061.1435550000001</v>
      </c>
      <c r="D57" s="37">
        <v>4102.7622069999998</v>
      </c>
      <c r="E57" s="37">
        <v>4169.2075199999999</v>
      </c>
      <c r="F57" s="37">
        <v>4232.8505859999996</v>
      </c>
      <c r="G57" s="37">
        <v>4303.4311520000001</v>
      </c>
      <c r="H57" s="37">
        <v>4373.9770509999998</v>
      </c>
      <c r="I57" s="37">
        <v>4415.8686520000001</v>
      </c>
      <c r="J57" s="37">
        <v>4448.9902339999999</v>
      </c>
      <c r="K57" s="37">
        <v>4482.5009769999997</v>
      </c>
      <c r="L57" s="37">
        <v>4514.6030270000001</v>
      </c>
      <c r="M57" s="37">
        <v>4540.2651370000003</v>
      </c>
      <c r="N57" s="37">
        <v>4571.8525390000004</v>
      </c>
      <c r="O57" s="37">
        <v>4604.3017579999996</v>
      </c>
      <c r="P57" s="37">
        <v>4637.7954099999997</v>
      </c>
      <c r="Q57" s="37">
        <v>4675.8012699999999</v>
      </c>
      <c r="R57" s="37">
        <v>4720.4902339999999</v>
      </c>
      <c r="S57" s="37">
        <v>4768.2338870000003</v>
      </c>
      <c r="T57" s="37">
        <v>4815.5419920000004</v>
      </c>
      <c r="U57" s="37">
        <v>4863.8071289999998</v>
      </c>
      <c r="V57" s="37">
        <v>4914.3544920000004</v>
      </c>
      <c r="W57" s="37">
        <v>4962.0854490000002</v>
      </c>
      <c r="X57" s="37">
        <v>5014.3715819999998</v>
      </c>
      <c r="Y57" s="37">
        <v>5069.4096680000002</v>
      </c>
      <c r="Z57" s="37">
        <v>5129.533203</v>
      </c>
      <c r="AA57" s="37">
        <v>5188.1884769999997</v>
      </c>
      <c r="AB57" s="37">
        <v>5249.9003910000001</v>
      </c>
      <c r="AC57" s="37">
        <v>5308.5107420000004</v>
      </c>
      <c r="AD57" s="37">
        <v>5367.7285160000001</v>
      </c>
      <c r="AE57" s="37">
        <v>5431.0351559999999</v>
      </c>
      <c r="AF57" s="37">
        <v>5498.4047849999997</v>
      </c>
      <c r="AG57" s="37">
        <v>5569.8310549999997</v>
      </c>
      <c r="AH57" s="34">
        <v>1.0586E-2</v>
      </c>
    </row>
    <row r="58" spans="1:34" ht="15" customHeight="1" x14ac:dyDescent="0.25">
      <c r="A58" s="29" t="s">
        <v>408</v>
      </c>
      <c r="B58" s="48" t="s">
        <v>144</v>
      </c>
      <c r="C58" s="37">
        <v>3883.9221189999998</v>
      </c>
      <c r="D58" s="37">
        <v>3916.0654300000001</v>
      </c>
      <c r="E58" s="37">
        <v>3965.961914</v>
      </c>
      <c r="F58" s="37">
        <v>4024.1796880000002</v>
      </c>
      <c r="G58" s="37">
        <v>4089.4460450000001</v>
      </c>
      <c r="H58" s="37">
        <v>4154.1293949999999</v>
      </c>
      <c r="I58" s="37">
        <v>4190.4384769999997</v>
      </c>
      <c r="J58" s="37">
        <v>4217.0708009999998</v>
      </c>
      <c r="K58" s="37">
        <v>4244.8374020000001</v>
      </c>
      <c r="L58" s="37">
        <v>4271.2294920000004</v>
      </c>
      <c r="M58" s="37">
        <v>4293.1943359999996</v>
      </c>
      <c r="N58" s="37">
        <v>4319.2836909999996</v>
      </c>
      <c r="O58" s="37">
        <v>4346.3745120000003</v>
      </c>
      <c r="P58" s="37">
        <v>4373.8471680000002</v>
      </c>
      <c r="Q58" s="37">
        <v>4405.6503910000001</v>
      </c>
      <c r="R58" s="37">
        <v>4444.0537109999996</v>
      </c>
      <c r="S58" s="37">
        <v>4484.0810549999997</v>
      </c>
      <c r="T58" s="37">
        <v>4524.5522460000002</v>
      </c>
      <c r="U58" s="37">
        <v>4565.5297849999997</v>
      </c>
      <c r="V58" s="37">
        <v>4608.2680659999996</v>
      </c>
      <c r="W58" s="37">
        <v>4648.7817379999997</v>
      </c>
      <c r="X58" s="37">
        <v>4693.3696289999998</v>
      </c>
      <c r="Y58" s="37">
        <v>4740.5478519999997</v>
      </c>
      <c r="Z58" s="37">
        <v>4792.4624020000001</v>
      </c>
      <c r="AA58" s="37">
        <v>4842.6953119999998</v>
      </c>
      <c r="AB58" s="37">
        <v>4895.0742190000001</v>
      </c>
      <c r="AC58" s="37">
        <v>4943.6967770000001</v>
      </c>
      <c r="AD58" s="37">
        <v>4993.1689450000003</v>
      </c>
      <c r="AE58" s="37">
        <v>5046.3618159999996</v>
      </c>
      <c r="AF58" s="37">
        <v>5103.4482420000004</v>
      </c>
      <c r="AG58" s="37">
        <v>5163.1557620000003</v>
      </c>
      <c r="AH58" s="34">
        <v>9.5350000000000001E-3</v>
      </c>
    </row>
    <row r="59" spans="1:34" ht="15" customHeight="1" x14ac:dyDescent="0.25"/>
    <row r="60" spans="1:34" ht="15" customHeight="1" x14ac:dyDescent="0.25">
      <c r="A60" s="29" t="s">
        <v>409</v>
      </c>
      <c r="B60" s="48" t="s">
        <v>145</v>
      </c>
      <c r="C60" s="37">
        <v>45.686607000000002</v>
      </c>
      <c r="D60" s="37">
        <v>47.782992999999998</v>
      </c>
      <c r="E60" s="37">
        <v>44.248302000000002</v>
      </c>
      <c r="F60" s="37">
        <v>42.806114000000001</v>
      </c>
      <c r="G60" s="37">
        <v>44.995849999999997</v>
      </c>
      <c r="H60" s="37">
        <v>42.030903000000002</v>
      </c>
      <c r="I60" s="37">
        <v>43.029156</v>
      </c>
      <c r="J60" s="37">
        <v>47.000813000000001</v>
      </c>
      <c r="K60" s="37">
        <v>49.179473999999999</v>
      </c>
      <c r="L60" s="37">
        <v>48.473232000000003</v>
      </c>
      <c r="M60" s="37">
        <v>51.198363999999998</v>
      </c>
      <c r="N60" s="37">
        <v>48.438991999999999</v>
      </c>
      <c r="O60" s="37">
        <v>51.096485000000001</v>
      </c>
      <c r="P60" s="37">
        <v>50.568089000000001</v>
      </c>
      <c r="Q60" s="37">
        <v>52.881400999999997</v>
      </c>
      <c r="R60" s="37">
        <v>52.340781999999997</v>
      </c>
      <c r="S60" s="37">
        <v>50.99044</v>
      </c>
      <c r="T60" s="37">
        <v>50.607582000000001</v>
      </c>
      <c r="U60" s="37">
        <v>50.180259999999997</v>
      </c>
      <c r="V60" s="37">
        <v>50.273159</v>
      </c>
      <c r="W60" s="37">
        <v>49.687415999999999</v>
      </c>
      <c r="X60" s="37">
        <v>48.783360000000002</v>
      </c>
      <c r="Y60" s="37">
        <v>48.11692</v>
      </c>
      <c r="Z60" s="37">
        <v>47.665241000000002</v>
      </c>
      <c r="AA60" s="37">
        <v>46.780537000000002</v>
      </c>
      <c r="AB60" s="37">
        <v>45.696491000000002</v>
      </c>
      <c r="AC60" s="37">
        <v>45.400936000000002</v>
      </c>
      <c r="AD60" s="37">
        <v>45.149341999999997</v>
      </c>
      <c r="AE60" s="37">
        <v>44.728225999999999</v>
      </c>
      <c r="AF60" s="37">
        <v>44.384773000000003</v>
      </c>
      <c r="AG60" s="37">
        <v>44.451687</v>
      </c>
      <c r="AH60" s="34">
        <v>-9.1299999999999997E-4</v>
      </c>
    </row>
    <row r="61" spans="1:34" ht="15" customHeight="1" x14ac:dyDescent="0.25"/>
    <row r="62" spans="1:34" ht="15" customHeight="1" x14ac:dyDescent="0.25">
      <c r="B62" s="48" t="s">
        <v>146</v>
      </c>
    </row>
    <row r="63" spans="1:34" ht="15" customHeight="1" x14ac:dyDescent="0.25">
      <c r="A63" s="29" t="s">
        <v>410</v>
      </c>
      <c r="B63" s="49" t="s">
        <v>147</v>
      </c>
      <c r="C63" s="35">
        <v>1480.8714600000001</v>
      </c>
      <c r="D63" s="35">
        <v>1490.4886469999999</v>
      </c>
      <c r="E63" s="35">
        <v>1493.4677730000001</v>
      </c>
      <c r="F63" s="35">
        <v>1499.510376</v>
      </c>
      <c r="G63" s="35">
        <v>1507.1142580000001</v>
      </c>
      <c r="H63" s="35">
        <v>1515.442749</v>
      </c>
      <c r="I63" s="35">
        <v>1525.7185059999999</v>
      </c>
      <c r="J63" s="35">
        <v>1535.018677</v>
      </c>
      <c r="K63" s="35">
        <v>1544.633057</v>
      </c>
      <c r="L63" s="35">
        <v>1554.3298339999999</v>
      </c>
      <c r="M63" s="35">
        <v>1563.1850589999999</v>
      </c>
      <c r="N63" s="35">
        <v>1571.7312010000001</v>
      </c>
      <c r="O63" s="35">
        <v>1581.0588379999999</v>
      </c>
      <c r="P63" s="35">
        <v>1591.0710449999999</v>
      </c>
      <c r="Q63" s="35">
        <v>1603.149048</v>
      </c>
      <c r="R63" s="35">
        <v>1616.4952390000001</v>
      </c>
      <c r="S63" s="35">
        <v>1630.273682</v>
      </c>
      <c r="T63" s="35">
        <v>1644.3580320000001</v>
      </c>
      <c r="U63" s="35">
        <v>1658.1922609999999</v>
      </c>
      <c r="V63" s="35">
        <v>1672.094116</v>
      </c>
      <c r="W63" s="35">
        <v>1685.3905030000001</v>
      </c>
      <c r="X63" s="35">
        <v>1698.494263</v>
      </c>
      <c r="Y63" s="35">
        <v>1712.005615</v>
      </c>
      <c r="Z63" s="35">
        <v>1725.7979740000001</v>
      </c>
      <c r="AA63" s="35">
        <v>1739.923462</v>
      </c>
      <c r="AB63" s="35">
        <v>1754.1213379999999</v>
      </c>
      <c r="AC63" s="35">
        <v>1768.686768</v>
      </c>
      <c r="AD63" s="35">
        <v>1783.2773440000001</v>
      </c>
      <c r="AE63" s="35">
        <v>1799.2078859999999</v>
      </c>
      <c r="AF63" s="35">
        <v>1815.744019</v>
      </c>
      <c r="AG63" s="35">
        <v>1832.7764890000001</v>
      </c>
      <c r="AH63" s="32">
        <v>7.1320000000000003E-3</v>
      </c>
    </row>
    <row r="64" spans="1:34" ht="15" customHeight="1" x14ac:dyDescent="0.25">
      <c r="A64" s="29" t="s">
        <v>411</v>
      </c>
      <c r="B64" s="49" t="s">
        <v>148</v>
      </c>
      <c r="C64" s="35">
        <v>1270.6419679999999</v>
      </c>
      <c r="D64" s="35">
        <v>1288.278198</v>
      </c>
      <c r="E64" s="35">
        <v>1316.959595</v>
      </c>
      <c r="F64" s="35">
        <v>1338.450317</v>
      </c>
      <c r="G64" s="35">
        <v>1362.8328859999999</v>
      </c>
      <c r="H64" s="35">
        <v>1386.6979980000001</v>
      </c>
      <c r="I64" s="35">
        <v>1392.2413329999999</v>
      </c>
      <c r="J64" s="35">
        <v>1397.081177</v>
      </c>
      <c r="K64" s="35">
        <v>1402.2146</v>
      </c>
      <c r="L64" s="35">
        <v>1407.5023189999999</v>
      </c>
      <c r="M64" s="35">
        <v>1409.994995</v>
      </c>
      <c r="N64" s="35">
        <v>1413.5405270000001</v>
      </c>
      <c r="O64" s="35">
        <v>1419.607422</v>
      </c>
      <c r="P64" s="35">
        <v>1426.0614009999999</v>
      </c>
      <c r="Q64" s="35">
        <v>1433.8088379999999</v>
      </c>
      <c r="R64" s="35">
        <v>1442.553711</v>
      </c>
      <c r="S64" s="35">
        <v>1451.456909</v>
      </c>
      <c r="T64" s="35">
        <v>1461.6517329999999</v>
      </c>
      <c r="U64" s="35">
        <v>1472.031982</v>
      </c>
      <c r="V64" s="35">
        <v>1482.9948730000001</v>
      </c>
      <c r="W64" s="35">
        <v>1493.7989500000001</v>
      </c>
      <c r="X64" s="35">
        <v>1506.3740230000001</v>
      </c>
      <c r="Y64" s="35">
        <v>1519.838013</v>
      </c>
      <c r="Z64" s="35">
        <v>1534.4373780000001</v>
      </c>
      <c r="AA64" s="35">
        <v>1550.1004640000001</v>
      </c>
      <c r="AB64" s="35">
        <v>1566.5980219999999</v>
      </c>
      <c r="AC64" s="35">
        <v>1583.598755</v>
      </c>
      <c r="AD64" s="35">
        <v>1602.97876</v>
      </c>
      <c r="AE64" s="35">
        <v>1623.716553</v>
      </c>
      <c r="AF64" s="35">
        <v>1646.1748050000001</v>
      </c>
      <c r="AG64" s="35">
        <v>1669.446655</v>
      </c>
      <c r="AH64" s="32">
        <v>9.1400000000000006E-3</v>
      </c>
    </row>
    <row r="65" spans="1:34" ht="15" customHeight="1" x14ac:dyDescent="0.25">
      <c r="A65" s="29" t="s">
        <v>412</v>
      </c>
      <c r="B65" s="49" t="s">
        <v>149</v>
      </c>
      <c r="C65" s="35">
        <v>898.86425799999995</v>
      </c>
      <c r="D65" s="35">
        <v>903.61218299999996</v>
      </c>
      <c r="E65" s="35">
        <v>915.92742899999996</v>
      </c>
      <c r="F65" s="35">
        <v>942.45050000000003</v>
      </c>
      <c r="G65" s="35">
        <v>974.52325399999995</v>
      </c>
      <c r="H65" s="35">
        <v>1000.375549</v>
      </c>
      <c r="I65" s="35">
        <v>1017.374756</v>
      </c>
      <c r="J65" s="35">
        <v>1028.8396</v>
      </c>
      <c r="K65" s="35">
        <v>1039.420288</v>
      </c>
      <c r="L65" s="35">
        <v>1046.1888429999999</v>
      </c>
      <c r="M65" s="35">
        <v>1055.096802</v>
      </c>
      <c r="N65" s="35">
        <v>1062.436279</v>
      </c>
      <c r="O65" s="35">
        <v>1071.9384769999999</v>
      </c>
      <c r="P65" s="35">
        <v>1076.4183350000001</v>
      </c>
      <c r="Q65" s="35">
        <v>1084.636841</v>
      </c>
      <c r="R65" s="35">
        <v>1095.1175539999999</v>
      </c>
      <c r="S65" s="35">
        <v>1104.9163820000001</v>
      </c>
      <c r="T65" s="35">
        <v>1114.0444339999999</v>
      </c>
      <c r="U65" s="35">
        <v>1123.275513</v>
      </c>
      <c r="V65" s="35">
        <v>1133.4866939999999</v>
      </c>
      <c r="W65" s="35">
        <v>1141.3312989999999</v>
      </c>
      <c r="X65" s="35">
        <v>1151.356689</v>
      </c>
      <c r="Y65" s="35">
        <v>1162.640625</v>
      </c>
      <c r="Z65" s="35">
        <v>1176.829956</v>
      </c>
      <c r="AA65" s="35">
        <v>1186.7926030000001</v>
      </c>
      <c r="AB65" s="35">
        <v>1198.595947</v>
      </c>
      <c r="AC65" s="35">
        <v>1206.607788</v>
      </c>
      <c r="AD65" s="35">
        <v>1212.4139399999999</v>
      </c>
      <c r="AE65" s="35">
        <v>1219.706909</v>
      </c>
      <c r="AF65" s="35">
        <v>1228.604004</v>
      </c>
      <c r="AG65" s="35">
        <v>1238.5234379999999</v>
      </c>
      <c r="AH65" s="32">
        <v>1.0742E-2</v>
      </c>
    </row>
    <row r="66" spans="1:34" x14ac:dyDescent="0.25">
      <c r="A66" s="29" t="s">
        <v>413</v>
      </c>
      <c r="B66" s="49" t="s">
        <v>150</v>
      </c>
      <c r="C66" s="35">
        <v>10.337897</v>
      </c>
      <c r="D66" s="35">
        <v>12.443448</v>
      </c>
      <c r="E66" s="35">
        <v>14.218616000000001</v>
      </c>
      <c r="F66" s="35">
        <v>15.859268999999999</v>
      </c>
      <c r="G66" s="35">
        <v>17.419561000000002</v>
      </c>
      <c r="H66" s="35">
        <v>18.972479</v>
      </c>
      <c r="I66" s="35">
        <v>20.815147</v>
      </c>
      <c r="J66" s="35">
        <v>22.709122000000001</v>
      </c>
      <c r="K66" s="35">
        <v>24.593035</v>
      </c>
      <c r="L66" s="35">
        <v>26.563058999999999</v>
      </c>
      <c r="M66" s="35">
        <v>28.751379</v>
      </c>
      <c r="N66" s="35">
        <v>31.070080000000001</v>
      </c>
      <c r="O66" s="35">
        <v>33.672615</v>
      </c>
      <c r="P66" s="35">
        <v>36.526435999999997</v>
      </c>
      <c r="Q66" s="35">
        <v>39.668849999999999</v>
      </c>
      <c r="R66" s="35">
        <v>43.077843000000001</v>
      </c>
      <c r="S66" s="35">
        <v>46.724784999999997</v>
      </c>
      <c r="T66" s="35">
        <v>50.579158999999997</v>
      </c>
      <c r="U66" s="35">
        <v>54.671405999999998</v>
      </c>
      <c r="V66" s="35">
        <v>59.000210000000003</v>
      </c>
      <c r="W66" s="35">
        <v>63.611961000000001</v>
      </c>
      <c r="X66" s="35">
        <v>68.261368000000004</v>
      </c>
      <c r="Y66" s="35">
        <v>73.007369999999995</v>
      </c>
      <c r="Z66" s="35">
        <v>77.811286999999993</v>
      </c>
      <c r="AA66" s="35">
        <v>82.799010999999993</v>
      </c>
      <c r="AB66" s="35">
        <v>87.734924000000007</v>
      </c>
      <c r="AC66" s="35">
        <v>92.757041999999998</v>
      </c>
      <c r="AD66" s="35">
        <v>97.801956000000004</v>
      </c>
      <c r="AE66" s="35">
        <v>103.009674</v>
      </c>
      <c r="AF66" s="35">
        <v>108.438042</v>
      </c>
      <c r="AG66" s="35">
        <v>113.912682</v>
      </c>
      <c r="AH66" s="32">
        <v>8.3273E-2</v>
      </c>
    </row>
    <row r="67" spans="1:34" ht="15" customHeight="1" x14ac:dyDescent="0.25">
      <c r="A67" s="29" t="s">
        <v>414</v>
      </c>
      <c r="B67" s="48" t="s">
        <v>151</v>
      </c>
      <c r="C67" s="37">
        <v>3660.7158199999999</v>
      </c>
      <c r="D67" s="37">
        <v>3694.82251</v>
      </c>
      <c r="E67" s="37">
        <v>3740.5734859999998</v>
      </c>
      <c r="F67" s="37">
        <v>3796.2702640000002</v>
      </c>
      <c r="G67" s="37">
        <v>3861.8903810000002</v>
      </c>
      <c r="H67" s="37">
        <v>3921.4885250000002</v>
      </c>
      <c r="I67" s="37">
        <v>3956.149414</v>
      </c>
      <c r="J67" s="37">
        <v>3983.6489259999998</v>
      </c>
      <c r="K67" s="37">
        <v>4010.8608399999998</v>
      </c>
      <c r="L67" s="37">
        <v>4034.5839839999999</v>
      </c>
      <c r="M67" s="37">
        <v>4057.0285640000002</v>
      </c>
      <c r="N67" s="37">
        <v>4078.7780760000001</v>
      </c>
      <c r="O67" s="37">
        <v>4106.2773440000001</v>
      </c>
      <c r="P67" s="37">
        <v>4130.0771480000003</v>
      </c>
      <c r="Q67" s="37">
        <v>4161.2631840000004</v>
      </c>
      <c r="R67" s="37">
        <v>4197.2451170000004</v>
      </c>
      <c r="S67" s="37">
        <v>4233.3720700000003</v>
      </c>
      <c r="T67" s="37">
        <v>4270.6333009999998</v>
      </c>
      <c r="U67" s="37">
        <v>4308.1708980000003</v>
      </c>
      <c r="V67" s="37">
        <v>4347.5756840000004</v>
      </c>
      <c r="W67" s="37">
        <v>4384.1328119999998</v>
      </c>
      <c r="X67" s="37">
        <v>4424.4868159999996</v>
      </c>
      <c r="Y67" s="37">
        <v>4467.4912109999996</v>
      </c>
      <c r="Z67" s="37">
        <v>4514.876953</v>
      </c>
      <c r="AA67" s="37">
        <v>4559.6157229999999</v>
      </c>
      <c r="AB67" s="37">
        <v>4607.0502930000002</v>
      </c>
      <c r="AC67" s="37">
        <v>4651.6503910000001</v>
      </c>
      <c r="AD67" s="37">
        <v>4696.4716799999997</v>
      </c>
      <c r="AE67" s="37">
        <v>4745.640625</v>
      </c>
      <c r="AF67" s="37">
        <v>4798.9609380000002</v>
      </c>
      <c r="AG67" s="37">
        <v>4854.6591799999997</v>
      </c>
      <c r="AH67" s="34">
        <v>9.4540000000000006E-3</v>
      </c>
    </row>
    <row r="68" spans="1:34" ht="15" customHeight="1" x14ac:dyDescent="0.25">
      <c r="A68" s="29" t="s">
        <v>415</v>
      </c>
      <c r="B68" s="49" t="s">
        <v>152</v>
      </c>
      <c r="C68" s="35">
        <v>177.22126800000001</v>
      </c>
      <c r="D68" s="35">
        <v>186.69664</v>
      </c>
      <c r="E68" s="35">
        <v>203.245789</v>
      </c>
      <c r="F68" s="35">
        <v>208.67126500000001</v>
      </c>
      <c r="G68" s="35">
        <v>213.98513800000001</v>
      </c>
      <c r="H68" s="35">
        <v>219.84724399999999</v>
      </c>
      <c r="I68" s="35">
        <v>225.43052700000001</v>
      </c>
      <c r="J68" s="35">
        <v>231.91966199999999</v>
      </c>
      <c r="K68" s="35">
        <v>237.663422</v>
      </c>
      <c r="L68" s="35">
        <v>243.373672</v>
      </c>
      <c r="M68" s="35">
        <v>247.07048</v>
      </c>
      <c r="N68" s="35">
        <v>252.568771</v>
      </c>
      <c r="O68" s="35">
        <v>257.92712399999999</v>
      </c>
      <c r="P68" s="35">
        <v>263.948669</v>
      </c>
      <c r="Q68" s="35">
        <v>270.15096999999997</v>
      </c>
      <c r="R68" s="35">
        <v>276.43661500000002</v>
      </c>
      <c r="S68" s="35">
        <v>284.15277099999997</v>
      </c>
      <c r="T68" s="35">
        <v>290.98937999999998</v>
      </c>
      <c r="U68" s="35">
        <v>298.27752700000002</v>
      </c>
      <c r="V68" s="35">
        <v>306.08618200000001</v>
      </c>
      <c r="W68" s="35">
        <v>313.30346700000001</v>
      </c>
      <c r="X68" s="35">
        <v>321.00204500000001</v>
      </c>
      <c r="Y68" s="35">
        <v>328.861786</v>
      </c>
      <c r="Z68" s="35">
        <v>337.07064800000001</v>
      </c>
      <c r="AA68" s="35">
        <v>345.49319500000001</v>
      </c>
      <c r="AB68" s="35">
        <v>354.82617199999999</v>
      </c>
      <c r="AC68" s="35">
        <v>364.813873</v>
      </c>
      <c r="AD68" s="35">
        <v>374.55987499999998</v>
      </c>
      <c r="AE68" s="35">
        <v>384.67349200000001</v>
      </c>
      <c r="AF68" s="35">
        <v>394.95687900000001</v>
      </c>
      <c r="AG68" s="35">
        <v>406.67553700000002</v>
      </c>
      <c r="AH68" s="32">
        <v>2.8074000000000002E-2</v>
      </c>
    </row>
    <row r="69" spans="1:34" ht="15" customHeight="1" x14ac:dyDescent="0.25">
      <c r="A69" s="29" t="s">
        <v>416</v>
      </c>
      <c r="B69" s="48" t="s">
        <v>153</v>
      </c>
      <c r="C69" s="37">
        <v>3837.9370119999999</v>
      </c>
      <c r="D69" s="37">
        <v>3881.5190429999998</v>
      </c>
      <c r="E69" s="37">
        <v>3943.819336</v>
      </c>
      <c r="F69" s="37">
        <v>4004.9414059999999</v>
      </c>
      <c r="G69" s="37">
        <v>4075.8754880000001</v>
      </c>
      <c r="H69" s="37">
        <v>4141.3359380000002</v>
      </c>
      <c r="I69" s="37">
        <v>4181.580078</v>
      </c>
      <c r="J69" s="37">
        <v>4215.5683589999999</v>
      </c>
      <c r="K69" s="37">
        <v>4248.5244140000004</v>
      </c>
      <c r="L69" s="37">
        <v>4277.9575199999999</v>
      </c>
      <c r="M69" s="37">
        <v>4304.0991210000002</v>
      </c>
      <c r="N69" s="37">
        <v>4331.3466799999997</v>
      </c>
      <c r="O69" s="37">
        <v>4364.2045900000003</v>
      </c>
      <c r="P69" s="37">
        <v>4394.0258789999998</v>
      </c>
      <c r="Q69" s="37">
        <v>4431.4140619999998</v>
      </c>
      <c r="R69" s="37">
        <v>4473.6816410000001</v>
      </c>
      <c r="S69" s="37">
        <v>4517.5249020000001</v>
      </c>
      <c r="T69" s="37">
        <v>4561.6225590000004</v>
      </c>
      <c r="U69" s="37">
        <v>4606.4482420000004</v>
      </c>
      <c r="V69" s="37">
        <v>4653.6621089999999</v>
      </c>
      <c r="W69" s="37">
        <v>4697.4365230000003</v>
      </c>
      <c r="X69" s="37">
        <v>4745.4887699999999</v>
      </c>
      <c r="Y69" s="37">
        <v>4796.3530270000001</v>
      </c>
      <c r="Z69" s="37">
        <v>4851.9477539999998</v>
      </c>
      <c r="AA69" s="37">
        <v>4905.1088870000003</v>
      </c>
      <c r="AB69" s="37">
        <v>4961.8764650000003</v>
      </c>
      <c r="AC69" s="37">
        <v>5016.4643550000001</v>
      </c>
      <c r="AD69" s="37">
        <v>5071.0317379999997</v>
      </c>
      <c r="AE69" s="37">
        <v>5130.3139650000003</v>
      </c>
      <c r="AF69" s="37">
        <v>5193.9179690000001</v>
      </c>
      <c r="AG69" s="37">
        <v>5261.3349609999996</v>
      </c>
      <c r="AH69" s="34">
        <v>1.0571000000000001E-2</v>
      </c>
    </row>
    <row r="70" spans="1:34" ht="15" customHeight="1" x14ac:dyDescent="0.25"/>
    <row r="71" spans="1:34" ht="15" customHeight="1" x14ac:dyDescent="0.25">
      <c r="B71" s="48" t="s">
        <v>154</v>
      </c>
    </row>
    <row r="72" spans="1:34" ht="15" customHeight="1" x14ac:dyDescent="0.25">
      <c r="B72" s="48" t="s">
        <v>573</v>
      </c>
    </row>
    <row r="73" spans="1:34" x14ac:dyDescent="0.25">
      <c r="A73" s="29" t="s">
        <v>417</v>
      </c>
      <c r="B73" s="49" t="s">
        <v>147</v>
      </c>
      <c r="C73" s="36">
        <v>12.204371</v>
      </c>
      <c r="D73" s="36">
        <v>12.478655</v>
      </c>
      <c r="E73" s="36">
        <v>12.351746</v>
      </c>
      <c r="F73" s="36">
        <v>12.231313</v>
      </c>
      <c r="G73" s="36">
        <v>12.131632</v>
      </c>
      <c r="H73" s="36">
        <v>12.068348</v>
      </c>
      <c r="I73" s="36">
        <v>12.034539000000001</v>
      </c>
      <c r="J73" s="36">
        <v>12.021297000000001</v>
      </c>
      <c r="K73" s="36">
        <v>12.003398000000001</v>
      </c>
      <c r="L73" s="36">
        <v>11.988849999999999</v>
      </c>
      <c r="M73" s="36">
        <v>11.980935000000001</v>
      </c>
      <c r="N73" s="36">
        <v>12.014915999999999</v>
      </c>
      <c r="O73" s="36">
        <v>12.015504</v>
      </c>
      <c r="P73" s="36">
        <v>12.005784999999999</v>
      </c>
      <c r="Q73" s="36">
        <v>11.980157999999999</v>
      </c>
      <c r="R73" s="36">
        <v>11.930066999999999</v>
      </c>
      <c r="S73" s="36">
        <v>11.887848999999999</v>
      </c>
      <c r="T73" s="36">
        <v>11.849989000000001</v>
      </c>
      <c r="U73" s="36">
        <v>11.822006999999999</v>
      </c>
      <c r="V73" s="36">
        <v>11.794378999999999</v>
      </c>
      <c r="W73" s="36">
        <v>11.766168</v>
      </c>
      <c r="X73" s="36">
        <v>11.747133</v>
      </c>
      <c r="Y73" s="36">
        <v>11.721897</v>
      </c>
      <c r="Z73" s="36">
        <v>11.69107</v>
      </c>
      <c r="AA73" s="36">
        <v>11.662317</v>
      </c>
      <c r="AB73" s="36">
        <v>11.648088</v>
      </c>
      <c r="AC73" s="36">
        <v>11.607767000000001</v>
      </c>
      <c r="AD73" s="36">
        <v>11.564781</v>
      </c>
      <c r="AE73" s="36">
        <v>11.504275</v>
      </c>
      <c r="AF73" s="36">
        <v>11.419585</v>
      </c>
      <c r="AG73" s="36">
        <v>11.346632</v>
      </c>
      <c r="AH73" s="32">
        <v>-2.4260000000000002E-3</v>
      </c>
    </row>
    <row r="74" spans="1:34" ht="15" customHeight="1" x14ac:dyDescent="0.25">
      <c r="A74" s="29" t="s">
        <v>418</v>
      </c>
      <c r="B74" s="49" t="s">
        <v>148</v>
      </c>
      <c r="C74" s="36">
        <v>10.687162000000001</v>
      </c>
      <c r="D74" s="36">
        <v>10.833568</v>
      </c>
      <c r="E74" s="36">
        <v>10.703324</v>
      </c>
      <c r="F74" s="36">
        <v>10.499041</v>
      </c>
      <c r="G74" s="36">
        <v>10.357217</v>
      </c>
      <c r="H74" s="36">
        <v>10.275084</v>
      </c>
      <c r="I74" s="36">
        <v>10.199028</v>
      </c>
      <c r="J74" s="36">
        <v>10.167151</v>
      </c>
      <c r="K74" s="36">
        <v>10.122919</v>
      </c>
      <c r="L74" s="36">
        <v>10.079599999999999</v>
      </c>
      <c r="M74" s="36">
        <v>10.047579000000001</v>
      </c>
      <c r="N74" s="36">
        <v>10.070918000000001</v>
      </c>
      <c r="O74" s="36">
        <v>10.033737</v>
      </c>
      <c r="P74" s="36">
        <v>10.018554999999999</v>
      </c>
      <c r="Q74" s="36">
        <v>9.9654399999999992</v>
      </c>
      <c r="R74" s="36">
        <v>9.8993219999999997</v>
      </c>
      <c r="S74" s="36">
        <v>9.8276070000000004</v>
      </c>
      <c r="T74" s="36">
        <v>9.7650930000000002</v>
      </c>
      <c r="U74" s="36">
        <v>9.7159189999999995</v>
      </c>
      <c r="V74" s="36">
        <v>9.6677169999999997</v>
      </c>
      <c r="W74" s="36">
        <v>9.6171720000000001</v>
      </c>
      <c r="X74" s="36">
        <v>9.5714489999999994</v>
      </c>
      <c r="Y74" s="36">
        <v>9.5177589999999999</v>
      </c>
      <c r="Z74" s="36">
        <v>9.4678129999999996</v>
      </c>
      <c r="AA74" s="36">
        <v>9.408175</v>
      </c>
      <c r="AB74" s="36">
        <v>9.3617419999999996</v>
      </c>
      <c r="AC74" s="36">
        <v>9.3034289999999995</v>
      </c>
      <c r="AD74" s="36">
        <v>9.2366220000000006</v>
      </c>
      <c r="AE74" s="36">
        <v>9.1572610000000001</v>
      </c>
      <c r="AF74" s="36">
        <v>9.0633049999999997</v>
      </c>
      <c r="AG74" s="36">
        <v>8.9858820000000001</v>
      </c>
      <c r="AH74" s="32">
        <v>-5.7629999999999999E-3</v>
      </c>
    </row>
    <row r="75" spans="1:34" ht="15" customHeight="1" x14ac:dyDescent="0.25">
      <c r="A75" s="29" t="s">
        <v>419</v>
      </c>
      <c r="B75" s="49" t="s">
        <v>149</v>
      </c>
      <c r="C75" s="36">
        <v>7.0641879999999997</v>
      </c>
      <c r="D75" s="36">
        <v>7.152666</v>
      </c>
      <c r="E75" s="36">
        <v>6.9836429999999998</v>
      </c>
      <c r="F75" s="36">
        <v>6.7501759999999997</v>
      </c>
      <c r="G75" s="36">
        <v>6.604857</v>
      </c>
      <c r="H75" s="36">
        <v>6.5190630000000001</v>
      </c>
      <c r="I75" s="36">
        <v>6.470491</v>
      </c>
      <c r="J75" s="36">
        <v>6.4285819999999996</v>
      </c>
      <c r="K75" s="36">
        <v>6.392582</v>
      </c>
      <c r="L75" s="36">
        <v>6.3680089999999998</v>
      </c>
      <c r="M75" s="36">
        <v>6.3522949999999998</v>
      </c>
      <c r="N75" s="36">
        <v>6.3725129999999996</v>
      </c>
      <c r="O75" s="36">
        <v>6.3581110000000001</v>
      </c>
      <c r="P75" s="36">
        <v>6.3277239999999999</v>
      </c>
      <c r="Q75" s="36">
        <v>6.2939809999999996</v>
      </c>
      <c r="R75" s="36">
        <v>6.26159</v>
      </c>
      <c r="S75" s="36">
        <v>6.2234160000000003</v>
      </c>
      <c r="T75" s="36">
        <v>6.1840450000000002</v>
      </c>
      <c r="U75" s="36">
        <v>6.156771</v>
      </c>
      <c r="V75" s="36">
        <v>6.1211219999999997</v>
      </c>
      <c r="W75" s="36">
        <v>6.0859360000000002</v>
      </c>
      <c r="X75" s="36">
        <v>6.0565309999999997</v>
      </c>
      <c r="Y75" s="36">
        <v>6.0267350000000004</v>
      </c>
      <c r="Z75" s="36">
        <v>5.988753</v>
      </c>
      <c r="AA75" s="36">
        <v>5.9670690000000004</v>
      </c>
      <c r="AB75" s="36">
        <v>5.9372259999999999</v>
      </c>
      <c r="AC75" s="36">
        <v>5.899292</v>
      </c>
      <c r="AD75" s="36">
        <v>5.8620729999999996</v>
      </c>
      <c r="AE75" s="36">
        <v>5.8170130000000002</v>
      </c>
      <c r="AF75" s="36">
        <v>5.7636690000000002</v>
      </c>
      <c r="AG75" s="36">
        <v>5.7248320000000001</v>
      </c>
      <c r="AH75" s="32">
        <v>-6.9829999999999996E-3</v>
      </c>
    </row>
    <row r="76" spans="1:34" ht="15" customHeight="1" x14ac:dyDescent="0.25">
      <c r="A76" s="29" t="s">
        <v>420</v>
      </c>
      <c r="B76" s="49" t="s">
        <v>150</v>
      </c>
      <c r="C76" s="36">
        <v>11.901630000000001</v>
      </c>
      <c r="D76" s="36">
        <v>12.430649000000001</v>
      </c>
      <c r="E76" s="36">
        <v>12.072563000000001</v>
      </c>
      <c r="F76" s="36">
        <v>11.773242</v>
      </c>
      <c r="G76" s="36">
        <v>11.524692</v>
      </c>
      <c r="H76" s="36">
        <v>11.454622000000001</v>
      </c>
      <c r="I76" s="36">
        <v>11.427913</v>
      </c>
      <c r="J76" s="36">
        <v>11.417726</v>
      </c>
      <c r="K76" s="36">
        <v>11.405132999999999</v>
      </c>
      <c r="L76" s="36">
        <v>11.4091</v>
      </c>
      <c r="M76" s="36">
        <v>11.373091000000001</v>
      </c>
      <c r="N76" s="36">
        <v>11.451383</v>
      </c>
      <c r="O76" s="36">
        <v>11.467696999999999</v>
      </c>
      <c r="P76" s="36">
        <v>11.478982</v>
      </c>
      <c r="Q76" s="36">
        <v>11.456745</v>
      </c>
      <c r="R76" s="36">
        <v>11.390377000000001</v>
      </c>
      <c r="S76" s="36">
        <v>11.340187</v>
      </c>
      <c r="T76" s="36">
        <v>11.29951</v>
      </c>
      <c r="U76" s="36">
        <v>11.257210000000001</v>
      </c>
      <c r="V76" s="36">
        <v>11.207953</v>
      </c>
      <c r="W76" s="36">
        <v>11.156333</v>
      </c>
      <c r="X76" s="36">
        <v>11.108853999999999</v>
      </c>
      <c r="Y76" s="36">
        <v>11.057498000000001</v>
      </c>
      <c r="Z76" s="36">
        <v>10.987246000000001</v>
      </c>
      <c r="AA76" s="36">
        <v>10.923247999999999</v>
      </c>
      <c r="AB76" s="36">
        <v>10.869308999999999</v>
      </c>
      <c r="AC76" s="36">
        <v>10.796519</v>
      </c>
      <c r="AD76" s="36">
        <v>10.728971</v>
      </c>
      <c r="AE76" s="36">
        <v>10.639392000000001</v>
      </c>
      <c r="AF76" s="36">
        <v>10.532019999999999</v>
      </c>
      <c r="AG76" s="36">
        <v>10.434531</v>
      </c>
      <c r="AH76" s="32">
        <v>-4.3759999999999997E-3</v>
      </c>
    </row>
    <row r="77" spans="1:34" ht="15" customHeight="1" x14ac:dyDescent="0.25">
      <c r="A77" s="29" t="s">
        <v>421</v>
      </c>
      <c r="B77" s="48" t="s">
        <v>155</v>
      </c>
      <c r="C77" s="38">
        <v>10.414752</v>
      </c>
      <c r="D77" s="38">
        <v>10.602365000000001</v>
      </c>
      <c r="E77" s="38">
        <v>10.455869</v>
      </c>
      <c r="F77" s="38">
        <v>10.257922000000001</v>
      </c>
      <c r="G77" s="38">
        <v>10.108067999999999</v>
      </c>
      <c r="H77" s="38">
        <v>10.015625999999999</v>
      </c>
      <c r="I77" s="38">
        <v>9.9545320000000004</v>
      </c>
      <c r="J77" s="38">
        <v>9.9231929999999995</v>
      </c>
      <c r="K77" s="38">
        <v>9.8882549999999991</v>
      </c>
      <c r="L77" s="38">
        <v>9.8614610000000003</v>
      </c>
      <c r="M77" s="38">
        <v>9.8408809999999995</v>
      </c>
      <c r="N77" s="38">
        <v>9.8671849999999992</v>
      </c>
      <c r="O77" s="38">
        <v>9.8490280000000006</v>
      </c>
      <c r="P77" s="38">
        <v>9.8350930000000005</v>
      </c>
      <c r="Q77" s="38">
        <v>9.7988680000000006</v>
      </c>
      <c r="R77" s="38">
        <v>9.7475970000000007</v>
      </c>
      <c r="S77" s="38">
        <v>9.6970019999999995</v>
      </c>
      <c r="T77" s="38">
        <v>9.6518739999999994</v>
      </c>
      <c r="U77" s="38">
        <v>9.6181190000000001</v>
      </c>
      <c r="V77" s="38">
        <v>9.5818849999999998</v>
      </c>
      <c r="W77" s="38">
        <v>9.5463489999999993</v>
      </c>
      <c r="X77" s="38">
        <v>9.5157159999999994</v>
      </c>
      <c r="Y77" s="38">
        <v>9.4790580000000002</v>
      </c>
      <c r="Z77" s="38">
        <v>9.4369940000000003</v>
      </c>
      <c r="AA77" s="38">
        <v>9.4001929999999998</v>
      </c>
      <c r="AB77" s="38">
        <v>9.3700290000000006</v>
      </c>
      <c r="AC77" s="38">
        <v>9.3263639999999999</v>
      </c>
      <c r="AD77" s="38">
        <v>9.2805619999999998</v>
      </c>
      <c r="AE77" s="38">
        <v>9.2207550000000005</v>
      </c>
      <c r="AF77" s="38">
        <v>9.1432640000000003</v>
      </c>
      <c r="AG77" s="38">
        <v>9.0791649999999997</v>
      </c>
      <c r="AH77" s="34">
        <v>-4.5640000000000003E-3</v>
      </c>
    </row>
    <row r="78" spans="1:34" ht="15" customHeight="1" x14ac:dyDescent="0.25">
      <c r="B78" s="48" t="s">
        <v>156</v>
      </c>
    </row>
    <row r="79" spans="1:34" x14ac:dyDescent="0.25">
      <c r="A79" s="29" t="s">
        <v>422</v>
      </c>
      <c r="B79" s="49" t="s">
        <v>147</v>
      </c>
      <c r="C79" s="36">
        <v>12.204371</v>
      </c>
      <c r="D79" s="36">
        <v>12.610307000000001</v>
      </c>
      <c r="E79" s="36">
        <v>12.626251</v>
      </c>
      <c r="F79" s="36">
        <v>12.668453</v>
      </c>
      <c r="G79" s="36">
        <v>12.779176</v>
      </c>
      <c r="H79" s="36">
        <v>12.987722</v>
      </c>
      <c r="I79" s="36">
        <v>13.281469</v>
      </c>
      <c r="J79" s="36">
        <v>13.647092000000001</v>
      </c>
      <c r="K79" s="36">
        <v>14.033917000000001</v>
      </c>
      <c r="L79" s="36">
        <v>14.449106</v>
      </c>
      <c r="M79" s="36">
        <v>14.882433000000001</v>
      </c>
      <c r="N79" s="36">
        <v>15.374309</v>
      </c>
      <c r="O79" s="36">
        <v>15.818813</v>
      </c>
      <c r="P79" s="36">
        <v>16.246103000000002</v>
      </c>
      <c r="Q79" s="36">
        <v>16.638549999999999</v>
      </c>
      <c r="R79" s="36">
        <v>16.986111000000001</v>
      </c>
      <c r="S79" s="36">
        <v>17.337541999999999</v>
      </c>
      <c r="T79" s="36">
        <v>17.688223000000001</v>
      </c>
      <c r="U79" s="36">
        <v>18.054846000000001</v>
      </c>
      <c r="V79" s="36">
        <v>18.414497000000001</v>
      </c>
      <c r="W79" s="36">
        <v>18.789349000000001</v>
      </c>
      <c r="X79" s="36">
        <v>19.188692</v>
      </c>
      <c r="Y79" s="36">
        <v>19.593112999999999</v>
      </c>
      <c r="Z79" s="36">
        <v>20.009381999999999</v>
      </c>
      <c r="AA79" s="36">
        <v>20.455888999999999</v>
      </c>
      <c r="AB79" s="36">
        <v>20.942957</v>
      </c>
      <c r="AC79" s="36">
        <v>21.420864000000002</v>
      </c>
      <c r="AD79" s="36">
        <v>21.911659</v>
      </c>
      <c r="AE79" s="36">
        <v>22.384352</v>
      </c>
      <c r="AF79" s="36">
        <v>22.833870000000001</v>
      </c>
      <c r="AG79" s="36">
        <v>23.328157000000001</v>
      </c>
      <c r="AH79" s="32">
        <v>2.1829999999999999E-2</v>
      </c>
    </row>
    <row r="80" spans="1:34" ht="15" customHeight="1" x14ac:dyDescent="0.25">
      <c r="A80" s="29" t="s">
        <v>423</v>
      </c>
      <c r="B80" s="49" t="s">
        <v>148</v>
      </c>
      <c r="C80" s="36">
        <v>10.687162000000001</v>
      </c>
      <c r="D80" s="36">
        <v>10.947863999999999</v>
      </c>
      <c r="E80" s="36">
        <v>10.941195</v>
      </c>
      <c r="F80" s="36">
        <v>10.874269</v>
      </c>
      <c r="G80" s="36">
        <v>10.910049000000001</v>
      </c>
      <c r="H80" s="36">
        <v>11.057846</v>
      </c>
      <c r="I80" s="36">
        <v>11.255775</v>
      </c>
      <c r="J80" s="36">
        <v>11.542185999999999</v>
      </c>
      <c r="K80" s="36">
        <v>11.835333</v>
      </c>
      <c r="L80" s="36">
        <v>12.148054999999999</v>
      </c>
      <c r="M80" s="36">
        <v>12.480864</v>
      </c>
      <c r="N80" s="36">
        <v>12.886765</v>
      </c>
      <c r="O80" s="36">
        <v>13.20975</v>
      </c>
      <c r="P80" s="36">
        <v>13.557003</v>
      </c>
      <c r="Q80" s="36">
        <v>13.840424000000001</v>
      </c>
      <c r="R80" s="36">
        <v>14.094722000000001</v>
      </c>
      <c r="S80" s="36">
        <v>14.332832</v>
      </c>
      <c r="T80" s="36">
        <v>14.576143999999999</v>
      </c>
      <c r="U80" s="36">
        <v>14.838378000000001</v>
      </c>
      <c r="V80" s="36">
        <v>15.094151999999999</v>
      </c>
      <c r="W80" s="36">
        <v>15.357625000000001</v>
      </c>
      <c r="X80" s="36">
        <v>15.63476</v>
      </c>
      <c r="Y80" s="36">
        <v>15.908904</v>
      </c>
      <c r="Z80" s="36">
        <v>16.204253999999999</v>
      </c>
      <c r="AA80" s="36">
        <v>16.502087</v>
      </c>
      <c r="AB80" s="36">
        <v>16.832166999999998</v>
      </c>
      <c r="AC80" s="36">
        <v>17.168458999999999</v>
      </c>
      <c r="AD80" s="36">
        <v>17.500523000000001</v>
      </c>
      <c r="AE80" s="36">
        <v>17.817667</v>
      </c>
      <c r="AF80" s="36">
        <v>18.122402000000001</v>
      </c>
      <c r="AG80" s="36">
        <v>18.474564000000001</v>
      </c>
      <c r="AH80" s="32">
        <v>1.8412000000000001E-2</v>
      </c>
    </row>
    <row r="81" spans="1:34" x14ac:dyDescent="0.25">
      <c r="A81" s="29" t="s">
        <v>424</v>
      </c>
      <c r="B81" s="49" t="s">
        <v>149</v>
      </c>
      <c r="C81" s="36">
        <v>7.0641879999999997</v>
      </c>
      <c r="D81" s="36">
        <v>7.2281269999999997</v>
      </c>
      <c r="E81" s="36">
        <v>7.1388470000000002</v>
      </c>
      <c r="F81" s="36">
        <v>6.9914240000000003</v>
      </c>
      <c r="G81" s="36">
        <v>6.9574020000000001</v>
      </c>
      <c r="H81" s="36">
        <v>7.0156890000000001</v>
      </c>
      <c r="I81" s="36">
        <v>7.1409159999999998</v>
      </c>
      <c r="J81" s="36">
        <v>7.2980020000000003</v>
      </c>
      <c r="K81" s="36">
        <v>7.4739649999999997</v>
      </c>
      <c r="L81" s="36">
        <v>7.6748010000000004</v>
      </c>
      <c r="M81" s="36">
        <v>7.8906700000000001</v>
      </c>
      <c r="N81" s="36">
        <v>8.1542790000000007</v>
      </c>
      <c r="O81" s="36">
        <v>8.3706659999999999</v>
      </c>
      <c r="P81" s="36">
        <v>8.5626110000000004</v>
      </c>
      <c r="Q81" s="36">
        <v>8.7413460000000001</v>
      </c>
      <c r="R81" s="36">
        <v>8.9152950000000004</v>
      </c>
      <c r="S81" s="36">
        <v>9.0763879999999997</v>
      </c>
      <c r="T81" s="36">
        <v>9.230791</v>
      </c>
      <c r="U81" s="36">
        <v>9.4027639999999995</v>
      </c>
      <c r="V81" s="36">
        <v>9.5568740000000005</v>
      </c>
      <c r="W81" s="36">
        <v>9.7186079999999997</v>
      </c>
      <c r="X81" s="36">
        <v>9.8932149999999996</v>
      </c>
      <c r="Y81" s="36">
        <v>10.073668</v>
      </c>
      <c r="Z81" s="36">
        <v>10.249810999999999</v>
      </c>
      <c r="AA81" s="36">
        <v>10.466333000000001</v>
      </c>
      <c r="AB81" s="36">
        <v>10.674975999999999</v>
      </c>
      <c r="AC81" s="36">
        <v>10.886497</v>
      </c>
      <c r="AD81" s="36">
        <v>11.106802999999999</v>
      </c>
      <c r="AE81" s="36">
        <v>11.318407000000001</v>
      </c>
      <c r="AF81" s="36">
        <v>11.524663</v>
      </c>
      <c r="AG81" s="36">
        <v>11.769992</v>
      </c>
      <c r="AH81" s="32">
        <v>1.7163000000000001E-2</v>
      </c>
    </row>
    <row r="82" spans="1:34" ht="15" customHeight="1" x14ac:dyDescent="0.25">
      <c r="A82" s="29" t="s">
        <v>425</v>
      </c>
      <c r="B82" s="49" t="s">
        <v>150</v>
      </c>
      <c r="C82" s="36">
        <v>11.901630000000001</v>
      </c>
      <c r="D82" s="36">
        <v>12.561794000000001</v>
      </c>
      <c r="E82" s="36">
        <v>12.340864</v>
      </c>
      <c r="F82" s="36">
        <v>12.194011</v>
      </c>
      <c r="G82" s="36">
        <v>12.139839</v>
      </c>
      <c r="H82" s="36">
        <v>12.327242</v>
      </c>
      <c r="I82" s="36">
        <v>12.611988</v>
      </c>
      <c r="J82" s="36">
        <v>12.961892000000001</v>
      </c>
      <c r="K82" s="36">
        <v>13.334448999999999</v>
      </c>
      <c r="L82" s="36">
        <v>13.750384</v>
      </c>
      <c r="M82" s="36">
        <v>14.127383</v>
      </c>
      <c r="N82" s="36">
        <v>14.653209</v>
      </c>
      <c r="O82" s="36">
        <v>15.097607</v>
      </c>
      <c r="P82" s="36">
        <v>15.533239</v>
      </c>
      <c r="Q82" s="36">
        <v>15.911612999999999</v>
      </c>
      <c r="R82" s="36">
        <v>16.217697000000001</v>
      </c>
      <c r="S82" s="36">
        <v>16.538817999999999</v>
      </c>
      <c r="T82" s="36">
        <v>16.866534999999999</v>
      </c>
      <c r="U82" s="36">
        <v>17.192274000000001</v>
      </c>
      <c r="V82" s="36">
        <v>17.498915</v>
      </c>
      <c r="W82" s="36">
        <v>17.815504000000001</v>
      </c>
      <c r="X82" s="36">
        <v>18.146077999999999</v>
      </c>
      <c r="Y82" s="36">
        <v>18.482571</v>
      </c>
      <c r="Z82" s="36">
        <v>18.804780999999998</v>
      </c>
      <c r="AA82" s="36">
        <v>19.159549999999999</v>
      </c>
      <c r="AB82" s="36">
        <v>19.542732000000001</v>
      </c>
      <c r="AC82" s="36">
        <v>19.923795999999999</v>
      </c>
      <c r="AD82" s="36">
        <v>20.328060000000001</v>
      </c>
      <c r="AE82" s="36">
        <v>20.701511</v>
      </c>
      <c r="AF82" s="36">
        <v>21.059151</v>
      </c>
      <c r="AG82" s="36">
        <v>21.452921</v>
      </c>
      <c r="AH82" s="32">
        <v>1.9834000000000001E-2</v>
      </c>
    </row>
    <row r="83" spans="1:34" ht="15" customHeight="1" x14ac:dyDescent="0.25">
      <c r="A83" s="29" t="s">
        <v>426</v>
      </c>
      <c r="B83" s="48" t="s">
        <v>155</v>
      </c>
      <c r="C83" s="38">
        <v>10.414752</v>
      </c>
      <c r="D83" s="38">
        <v>10.714221999999999</v>
      </c>
      <c r="E83" s="38">
        <v>10.68824</v>
      </c>
      <c r="F83" s="38">
        <v>10.624535</v>
      </c>
      <c r="G83" s="38">
        <v>10.647601999999999</v>
      </c>
      <c r="H83" s="38">
        <v>10.778623</v>
      </c>
      <c r="I83" s="38">
        <v>10.985946</v>
      </c>
      <c r="J83" s="38">
        <v>11.265234</v>
      </c>
      <c r="K83" s="38">
        <v>11.560972</v>
      </c>
      <c r="L83" s="38">
        <v>11.885151</v>
      </c>
      <c r="M83" s="38">
        <v>12.22411</v>
      </c>
      <c r="N83" s="38">
        <v>12.626067000000001</v>
      </c>
      <c r="O83" s="38">
        <v>12.966575000000001</v>
      </c>
      <c r="P83" s="38">
        <v>13.308745</v>
      </c>
      <c r="Q83" s="38">
        <v>13.609082000000001</v>
      </c>
      <c r="R83" s="38">
        <v>13.878695</v>
      </c>
      <c r="S83" s="38">
        <v>14.142355</v>
      </c>
      <c r="T83" s="38">
        <v>14.407144000000001</v>
      </c>
      <c r="U83" s="38">
        <v>14.689014999999999</v>
      </c>
      <c r="V83" s="38">
        <v>14.960144</v>
      </c>
      <c r="W83" s="38">
        <v>15.244526</v>
      </c>
      <c r="X83" s="38">
        <v>15.543718999999999</v>
      </c>
      <c r="Y83" s="38">
        <v>15.844213999999999</v>
      </c>
      <c r="Z83" s="38">
        <v>16.151508</v>
      </c>
      <c r="AA83" s="38">
        <v>16.488087</v>
      </c>
      <c r="AB83" s="38">
        <v>16.847066999999999</v>
      </c>
      <c r="AC83" s="38">
        <v>17.210785000000001</v>
      </c>
      <c r="AD83" s="38">
        <v>17.583776</v>
      </c>
      <c r="AE83" s="38">
        <v>17.941210000000002</v>
      </c>
      <c r="AF83" s="38">
        <v>18.282284000000001</v>
      </c>
      <c r="AG83" s="38">
        <v>18.666349</v>
      </c>
      <c r="AH83" s="34">
        <v>1.9640000000000001E-2</v>
      </c>
    </row>
    <row r="84" spans="1:34" ht="15" customHeight="1" x14ac:dyDescent="0.25"/>
    <row r="85" spans="1:34" ht="15" customHeight="1" x14ac:dyDescent="0.25">
      <c r="B85" s="48" t="s">
        <v>157</v>
      </c>
    </row>
    <row r="86" spans="1:34" ht="15" customHeight="1" x14ac:dyDescent="0.25">
      <c r="B86" s="48" t="s">
        <v>573</v>
      </c>
    </row>
    <row r="87" spans="1:34" ht="15" customHeight="1" x14ac:dyDescent="0.25">
      <c r="A87" s="29" t="s">
        <v>427</v>
      </c>
      <c r="B87" s="49" t="s">
        <v>158</v>
      </c>
      <c r="C87" s="36">
        <v>5.8293189999999999</v>
      </c>
      <c r="D87" s="36">
        <v>6.1814629999999999</v>
      </c>
      <c r="E87" s="36">
        <v>6.0750409999999997</v>
      </c>
      <c r="F87" s="36">
        <v>5.7710850000000002</v>
      </c>
      <c r="G87" s="36">
        <v>5.582211</v>
      </c>
      <c r="H87" s="36">
        <v>5.4193040000000003</v>
      </c>
      <c r="I87" s="36">
        <v>5.2948519999999997</v>
      </c>
      <c r="J87" s="36">
        <v>5.2317400000000003</v>
      </c>
      <c r="K87" s="36">
        <v>5.1711679999999998</v>
      </c>
      <c r="L87" s="36">
        <v>5.1348390000000004</v>
      </c>
      <c r="M87" s="36">
        <v>5.0841459999999996</v>
      </c>
      <c r="N87" s="36">
        <v>5.0832009999999999</v>
      </c>
      <c r="O87" s="36">
        <v>5.0463839999999998</v>
      </c>
      <c r="P87" s="36">
        <v>5.008794</v>
      </c>
      <c r="Q87" s="36">
        <v>4.9487969999999999</v>
      </c>
      <c r="R87" s="36">
        <v>4.8809560000000003</v>
      </c>
      <c r="S87" s="36">
        <v>4.8215139999999996</v>
      </c>
      <c r="T87" s="36">
        <v>4.7662570000000004</v>
      </c>
      <c r="U87" s="36">
        <v>4.7214270000000003</v>
      </c>
      <c r="V87" s="36">
        <v>4.6749429999999998</v>
      </c>
      <c r="W87" s="36">
        <v>4.6245560000000001</v>
      </c>
      <c r="X87" s="36">
        <v>4.576384</v>
      </c>
      <c r="Y87" s="36">
        <v>4.5306240000000004</v>
      </c>
      <c r="Z87" s="36">
        <v>4.4887420000000002</v>
      </c>
      <c r="AA87" s="36">
        <v>4.4551930000000004</v>
      </c>
      <c r="AB87" s="36">
        <v>4.4279590000000004</v>
      </c>
      <c r="AC87" s="36">
        <v>4.3894710000000003</v>
      </c>
      <c r="AD87" s="36">
        <v>4.3504160000000001</v>
      </c>
      <c r="AE87" s="36">
        <v>4.3007920000000004</v>
      </c>
      <c r="AF87" s="36">
        <v>4.2479769999999997</v>
      </c>
      <c r="AG87" s="36">
        <v>4.2187380000000001</v>
      </c>
      <c r="AH87" s="32">
        <v>-1.0721E-2</v>
      </c>
    </row>
    <row r="88" spans="1:34" ht="15" customHeight="1" x14ac:dyDescent="0.25">
      <c r="A88" s="29" t="s">
        <v>428</v>
      </c>
      <c r="B88" s="49" t="s">
        <v>159</v>
      </c>
      <c r="C88" s="36">
        <v>1.3505799999999999</v>
      </c>
      <c r="D88" s="36">
        <v>1.3676630000000001</v>
      </c>
      <c r="E88" s="36">
        <v>1.391823</v>
      </c>
      <c r="F88" s="36">
        <v>1.412819</v>
      </c>
      <c r="G88" s="36">
        <v>1.4264650000000001</v>
      </c>
      <c r="H88" s="36">
        <v>1.4378789999999999</v>
      </c>
      <c r="I88" s="36">
        <v>1.4514370000000001</v>
      </c>
      <c r="J88" s="36">
        <v>1.4649859999999999</v>
      </c>
      <c r="K88" s="36">
        <v>1.473557</v>
      </c>
      <c r="L88" s="36">
        <v>1.476421</v>
      </c>
      <c r="M88" s="36">
        <v>1.4781709999999999</v>
      </c>
      <c r="N88" s="36">
        <v>1.4794389999999999</v>
      </c>
      <c r="O88" s="36">
        <v>1.47926</v>
      </c>
      <c r="P88" s="36">
        <v>1.4826699999999999</v>
      </c>
      <c r="Q88" s="36">
        <v>1.489444</v>
      </c>
      <c r="R88" s="36">
        <v>1.4979819999999999</v>
      </c>
      <c r="S88" s="36">
        <v>1.5051000000000001</v>
      </c>
      <c r="T88" s="36">
        <v>1.5121500000000001</v>
      </c>
      <c r="U88" s="36">
        <v>1.519644</v>
      </c>
      <c r="V88" s="36">
        <v>1.52634</v>
      </c>
      <c r="W88" s="36">
        <v>1.534516</v>
      </c>
      <c r="X88" s="36">
        <v>1.544551</v>
      </c>
      <c r="Y88" s="36">
        <v>1.5458460000000001</v>
      </c>
      <c r="Z88" s="36">
        <v>1.5418719999999999</v>
      </c>
      <c r="AA88" s="36">
        <v>1.5379830000000001</v>
      </c>
      <c r="AB88" s="36">
        <v>1.5345489999999999</v>
      </c>
      <c r="AC88" s="36">
        <v>1.5315369999999999</v>
      </c>
      <c r="AD88" s="36">
        <v>1.5288889999999999</v>
      </c>
      <c r="AE88" s="36">
        <v>1.527072</v>
      </c>
      <c r="AF88" s="36">
        <v>1.523871</v>
      </c>
      <c r="AG88" s="36">
        <v>1.517487</v>
      </c>
      <c r="AH88" s="32">
        <v>3.8920000000000001E-3</v>
      </c>
    </row>
    <row r="89" spans="1:34" ht="15" customHeight="1" x14ac:dyDescent="0.25">
      <c r="A89" s="29" t="s">
        <v>429</v>
      </c>
      <c r="B89" s="49" t="s">
        <v>160</v>
      </c>
      <c r="C89" s="36">
        <v>3.2540179999999999</v>
      </c>
      <c r="D89" s="36">
        <v>3.04101</v>
      </c>
      <c r="E89" s="36">
        <v>2.9782099999999998</v>
      </c>
      <c r="F89" s="36">
        <v>3.0622440000000002</v>
      </c>
      <c r="G89" s="36">
        <v>3.088476</v>
      </c>
      <c r="H89" s="36">
        <v>3.1463640000000002</v>
      </c>
      <c r="I89" s="36">
        <v>3.1945380000000001</v>
      </c>
      <c r="J89" s="36">
        <v>3.2129789999999998</v>
      </c>
      <c r="K89" s="36">
        <v>3.230645</v>
      </c>
      <c r="L89" s="36">
        <v>3.2362500000000001</v>
      </c>
      <c r="M89" s="36">
        <v>3.2650039999999998</v>
      </c>
      <c r="N89" s="36">
        <v>3.290956</v>
      </c>
      <c r="O89" s="36">
        <v>3.3099479999999999</v>
      </c>
      <c r="P89" s="36">
        <v>3.329672</v>
      </c>
      <c r="Q89" s="36">
        <v>3.3460740000000002</v>
      </c>
      <c r="R89" s="36">
        <v>3.353091</v>
      </c>
      <c r="S89" s="36">
        <v>3.355502</v>
      </c>
      <c r="T89" s="36">
        <v>3.3585929999999999</v>
      </c>
      <c r="U89" s="36">
        <v>3.362552</v>
      </c>
      <c r="V89" s="36">
        <v>3.3660809999999999</v>
      </c>
      <c r="W89" s="36">
        <v>3.3724449999999999</v>
      </c>
      <c r="X89" s="36">
        <v>3.3810769999999999</v>
      </c>
      <c r="Y89" s="36">
        <v>3.3884470000000002</v>
      </c>
      <c r="Z89" s="36">
        <v>3.3910719999999999</v>
      </c>
      <c r="AA89" s="36">
        <v>3.3916409999999999</v>
      </c>
      <c r="AB89" s="36">
        <v>3.3923070000000002</v>
      </c>
      <c r="AC89" s="36">
        <v>3.389993</v>
      </c>
      <c r="AD89" s="36">
        <v>3.3853070000000001</v>
      </c>
      <c r="AE89" s="36">
        <v>3.3771740000000001</v>
      </c>
      <c r="AF89" s="36">
        <v>3.3553980000000001</v>
      </c>
      <c r="AG89" s="36">
        <v>3.3264939999999998</v>
      </c>
      <c r="AH89" s="32">
        <v>7.3499999999999998E-4</v>
      </c>
    </row>
    <row r="90" spans="1:34" ht="15" customHeight="1" x14ac:dyDescent="0.25">
      <c r="B90" s="48" t="s">
        <v>156</v>
      </c>
    </row>
    <row r="91" spans="1:34" ht="15" customHeight="1" x14ac:dyDescent="0.25">
      <c r="A91" s="29" t="s">
        <v>430</v>
      </c>
      <c r="B91" s="49" t="s">
        <v>158</v>
      </c>
      <c r="C91" s="36">
        <v>5.8293189999999999</v>
      </c>
      <c r="D91" s="36">
        <v>6.2466780000000002</v>
      </c>
      <c r="E91" s="36">
        <v>6.2100520000000001</v>
      </c>
      <c r="F91" s="36">
        <v>5.9773399999999999</v>
      </c>
      <c r="G91" s="36">
        <v>5.8801699999999997</v>
      </c>
      <c r="H91" s="36">
        <v>5.8321500000000004</v>
      </c>
      <c r="I91" s="36">
        <v>5.8434650000000001</v>
      </c>
      <c r="J91" s="36">
        <v>5.9392959999999997</v>
      </c>
      <c r="K91" s="36">
        <v>6.0459329999999998</v>
      </c>
      <c r="L91" s="36">
        <v>6.1885700000000003</v>
      </c>
      <c r="M91" s="36">
        <v>6.3154060000000003</v>
      </c>
      <c r="N91" s="36">
        <v>6.5044729999999999</v>
      </c>
      <c r="O91" s="36">
        <v>6.6437340000000003</v>
      </c>
      <c r="P91" s="36">
        <v>6.7778470000000004</v>
      </c>
      <c r="Q91" s="36">
        <v>6.8730979999999997</v>
      </c>
      <c r="R91" s="36">
        <v>6.9495389999999997</v>
      </c>
      <c r="S91" s="36">
        <v>7.0318180000000003</v>
      </c>
      <c r="T91" s="36">
        <v>7.1144889999999998</v>
      </c>
      <c r="U91" s="36">
        <v>7.210674</v>
      </c>
      <c r="V91" s="36">
        <v>7.2989629999999996</v>
      </c>
      <c r="W91" s="36">
        <v>7.3849340000000003</v>
      </c>
      <c r="X91" s="36">
        <v>7.4754259999999997</v>
      </c>
      <c r="Y91" s="36">
        <v>7.5729230000000003</v>
      </c>
      <c r="Z91" s="36">
        <v>7.6825270000000003</v>
      </c>
      <c r="AA91" s="36">
        <v>7.8144780000000003</v>
      </c>
      <c r="AB91" s="36">
        <v>7.961354</v>
      </c>
      <c r="AC91" s="36">
        <v>8.1002880000000008</v>
      </c>
      <c r="AD91" s="36">
        <v>8.2426829999999995</v>
      </c>
      <c r="AE91" s="36">
        <v>8.3682309999999998</v>
      </c>
      <c r="AF91" s="36">
        <v>8.4939820000000008</v>
      </c>
      <c r="AG91" s="36">
        <v>8.6735319999999998</v>
      </c>
      <c r="AH91" s="32">
        <v>1.3334E-2</v>
      </c>
    </row>
    <row r="92" spans="1:34" x14ac:dyDescent="0.25">
      <c r="A92" s="29" t="s">
        <v>431</v>
      </c>
      <c r="B92" s="49" t="s">
        <v>159</v>
      </c>
      <c r="C92" s="36">
        <v>1.3505799999999999</v>
      </c>
      <c r="D92" s="36">
        <v>1.3820920000000001</v>
      </c>
      <c r="E92" s="36">
        <v>1.422755</v>
      </c>
      <c r="F92" s="36">
        <v>1.4633119999999999</v>
      </c>
      <c r="G92" s="36">
        <v>1.502605</v>
      </c>
      <c r="H92" s="36">
        <v>1.547417</v>
      </c>
      <c r="I92" s="36">
        <v>1.6018239999999999</v>
      </c>
      <c r="J92" s="36">
        <v>1.6631149999999999</v>
      </c>
      <c r="K92" s="36">
        <v>1.7228270000000001</v>
      </c>
      <c r="L92" s="36">
        <v>1.7794000000000001</v>
      </c>
      <c r="M92" s="36">
        <v>1.836149</v>
      </c>
      <c r="N92" s="36">
        <v>1.8930929999999999</v>
      </c>
      <c r="O92" s="36">
        <v>1.947495</v>
      </c>
      <c r="P92" s="36">
        <v>2.0063339999999998</v>
      </c>
      <c r="Q92" s="36">
        <v>2.0686019999999998</v>
      </c>
      <c r="R92" s="36">
        <v>2.1328369999999999</v>
      </c>
      <c r="S92" s="36">
        <v>2.1950759999999998</v>
      </c>
      <c r="T92" s="36">
        <v>2.2571530000000002</v>
      </c>
      <c r="U92" s="36">
        <v>2.320837</v>
      </c>
      <c r="V92" s="36">
        <v>2.3830659999999999</v>
      </c>
      <c r="W92" s="36">
        <v>2.4504619999999999</v>
      </c>
      <c r="X92" s="36">
        <v>2.5229910000000002</v>
      </c>
      <c r="Y92" s="36">
        <v>2.5838770000000002</v>
      </c>
      <c r="Z92" s="36">
        <v>2.6389300000000002</v>
      </c>
      <c r="AA92" s="36">
        <v>2.6976469999999999</v>
      </c>
      <c r="AB92" s="36">
        <v>2.7590780000000001</v>
      </c>
      <c r="AC92" s="36">
        <v>2.8262839999999998</v>
      </c>
      <c r="AD92" s="36">
        <v>2.8967679999999998</v>
      </c>
      <c r="AE92" s="36">
        <v>2.9712890000000001</v>
      </c>
      <c r="AF92" s="36">
        <v>3.0470350000000002</v>
      </c>
      <c r="AG92" s="36">
        <v>3.1198830000000002</v>
      </c>
      <c r="AH92" s="32">
        <v>2.8302000000000001E-2</v>
      </c>
    </row>
    <row r="93" spans="1:34" ht="15" customHeight="1" x14ac:dyDescent="0.25">
      <c r="A93" s="29" t="s">
        <v>432</v>
      </c>
      <c r="B93" s="49" t="s">
        <v>160</v>
      </c>
      <c r="C93" s="36">
        <v>3.2540179999999999</v>
      </c>
      <c r="D93" s="36">
        <v>3.0730940000000002</v>
      </c>
      <c r="E93" s="36">
        <v>3.0443980000000002</v>
      </c>
      <c r="F93" s="36">
        <v>3.1716869999999999</v>
      </c>
      <c r="G93" s="36">
        <v>3.2533289999999999</v>
      </c>
      <c r="H93" s="36">
        <v>3.386056</v>
      </c>
      <c r="I93" s="36">
        <v>3.5255320000000001</v>
      </c>
      <c r="J93" s="36">
        <v>3.6475110000000002</v>
      </c>
      <c r="K93" s="36">
        <v>3.7771479999999999</v>
      </c>
      <c r="L93" s="36">
        <v>3.9003670000000001</v>
      </c>
      <c r="M93" s="36">
        <v>4.0557100000000004</v>
      </c>
      <c r="N93" s="36">
        <v>4.2111130000000001</v>
      </c>
      <c r="O93" s="36">
        <v>4.3576569999999997</v>
      </c>
      <c r="P93" s="36">
        <v>4.5056770000000004</v>
      </c>
      <c r="Q93" s="36">
        <v>4.6471689999999999</v>
      </c>
      <c r="R93" s="36">
        <v>4.7741540000000002</v>
      </c>
      <c r="S93" s="36">
        <v>4.8937489999999997</v>
      </c>
      <c r="T93" s="36">
        <v>5.0132989999999999</v>
      </c>
      <c r="U93" s="36">
        <v>5.1353679999999997</v>
      </c>
      <c r="V93" s="36">
        <v>5.2554429999999996</v>
      </c>
      <c r="W93" s="36">
        <v>5.3854439999999997</v>
      </c>
      <c r="X93" s="36">
        <v>5.5229169999999996</v>
      </c>
      <c r="Y93" s="36">
        <v>5.6637779999999998</v>
      </c>
      <c r="Z93" s="36">
        <v>5.8038530000000002</v>
      </c>
      <c r="AA93" s="36">
        <v>5.9489929999999998</v>
      </c>
      <c r="AB93" s="36">
        <v>6.099278</v>
      </c>
      <c r="AC93" s="36">
        <v>6.2558619999999996</v>
      </c>
      <c r="AD93" s="36">
        <v>6.414104</v>
      </c>
      <c r="AE93" s="36">
        <v>6.5711079999999997</v>
      </c>
      <c r="AF93" s="36">
        <v>6.709238</v>
      </c>
      <c r="AG93" s="36">
        <v>6.8391190000000002</v>
      </c>
      <c r="AH93" s="32">
        <v>2.5068E-2</v>
      </c>
    </row>
    <row r="94" spans="1:34" ht="15" customHeight="1" x14ac:dyDescent="0.25"/>
    <row r="95" spans="1:34" ht="15" customHeight="1" x14ac:dyDescent="0.25">
      <c r="B95" s="48" t="s">
        <v>161</v>
      </c>
    </row>
    <row r="96" spans="1:34" ht="15" customHeight="1" x14ac:dyDescent="0.25">
      <c r="A96" s="29" t="s">
        <v>433</v>
      </c>
      <c r="B96" s="49" t="s">
        <v>162</v>
      </c>
      <c r="C96" s="31">
        <v>0.64363700000000001</v>
      </c>
      <c r="D96" s="31">
        <v>0.73158100000000004</v>
      </c>
      <c r="E96" s="31">
        <v>0.807145</v>
      </c>
      <c r="F96" s="31">
        <v>0.59957800000000006</v>
      </c>
      <c r="G96" s="31">
        <v>0.48381400000000002</v>
      </c>
      <c r="H96" s="31">
        <v>0.34247899999999998</v>
      </c>
      <c r="I96" s="31">
        <v>0.38086999999999999</v>
      </c>
      <c r="J96" s="31">
        <v>0.37877899999999998</v>
      </c>
      <c r="K96" s="31">
        <v>0.37306400000000001</v>
      </c>
      <c r="L96" s="31">
        <v>0.37459500000000001</v>
      </c>
      <c r="M96" s="31">
        <v>0.351078</v>
      </c>
      <c r="N96" s="31">
        <v>0.33153199999999999</v>
      </c>
      <c r="O96" s="31">
        <v>0.325986</v>
      </c>
      <c r="P96" s="31">
        <v>0.32772699999999999</v>
      </c>
      <c r="Q96" s="31">
        <v>0.321853</v>
      </c>
      <c r="R96" s="31">
        <v>0.31590099999999999</v>
      </c>
      <c r="S96" s="31">
        <v>0.313606</v>
      </c>
      <c r="T96" s="31">
        <v>0.30757899999999999</v>
      </c>
      <c r="U96" s="31">
        <v>0.313662</v>
      </c>
      <c r="V96" s="31">
        <v>0.31456200000000001</v>
      </c>
      <c r="W96" s="31">
        <v>0.31620300000000001</v>
      </c>
      <c r="X96" s="31">
        <v>0.32242700000000002</v>
      </c>
      <c r="Y96" s="31">
        <v>0.321413</v>
      </c>
      <c r="Z96" s="31">
        <v>0.32995999999999998</v>
      </c>
      <c r="AA96" s="31">
        <v>0.35462300000000002</v>
      </c>
      <c r="AB96" s="31">
        <v>0.34559600000000001</v>
      </c>
      <c r="AC96" s="31">
        <v>0.337976</v>
      </c>
      <c r="AD96" s="31">
        <v>0.33203700000000003</v>
      </c>
      <c r="AE96" s="31">
        <v>0.32901900000000001</v>
      </c>
      <c r="AF96" s="31">
        <v>0.32759899999999997</v>
      </c>
      <c r="AG96" s="31">
        <v>0.32263900000000001</v>
      </c>
      <c r="AH96" s="32">
        <v>-2.2756999999999999E-2</v>
      </c>
    </row>
    <row r="97" spans="1:34" ht="15" customHeight="1" x14ac:dyDescent="0.25">
      <c r="A97" s="29" t="s">
        <v>434</v>
      </c>
      <c r="B97" s="49" t="s">
        <v>163</v>
      </c>
      <c r="C97" s="31">
        <v>0.77271400000000001</v>
      </c>
      <c r="D97" s="31">
        <v>0.77524899999999997</v>
      </c>
      <c r="E97" s="31">
        <v>0.76687499999999997</v>
      </c>
      <c r="F97" s="31">
        <v>0.63982899999999998</v>
      </c>
      <c r="G97" s="31">
        <v>0.611599</v>
      </c>
      <c r="H97" s="31">
        <v>0.49799399999999999</v>
      </c>
      <c r="I97" s="31">
        <v>0.50602999999999998</v>
      </c>
      <c r="J97" s="31">
        <v>0.49975799999999998</v>
      </c>
      <c r="K97" s="31">
        <v>0.49274099999999998</v>
      </c>
      <c r="L97" s="31">
        <v>0.48716199999999998</v>
      </c>
      <c r="M97" s="31">
        <v>0.48430499999999999</v>
      </c>
      <c r="N97" s="31">
        <v>0.46952300000000002</v>
      </c>
      <c r="O97" s="31">
        <v>0.461364</v>
      </c>
      <c r="P97" s="31">
        <v>0.46261799999999997</v>
      </c>
      <c r="Q97" s="31">
        <v>0.46615499999999999</v>
      </c>
      <c r="R97" s="31">
        <v>0.45500400000000002</v>
      </c>
      <c r="S97" s="31">
        <v>0.45449099999999998</v>
      </c>
      <c r="T97" s="31">
        <v>0.45110499999999998</v>
      </c>
      <c r="U97" s="31">
        <v>0.44579800000000003</v>
      </c>
      <c r="V97" s="31">
        <v>0.44262099999999999</v>
      </c>
      <c r="W97" s="31">
        <v>0.44612800000000002</v>
      </c>
      <c r="X97" s="31">
        <v>0.44555499999999998</v>
      </c>
      <c r="Y97" s="31">
        <v>0.44592799999999999</v>
      </c>
      <c r="Z97" s="31">
        <v>0.450125</v>
      </c>
      <c r="AA97" s="31">
        <v>0.45144800000000002</v>
      </c>
      <c r="AB97" s="31">
        <v>0.448882</v>
      </c>
      <c r="AC97" s="31">
        <v>0.44648500000000002</v>
      </c>
      <c r="AD97" s="31">
        <v>0.44248900000000002</v>
      </c>
      <c r="AE97" s="31">
        <v>0.43960199999999999</v>
      </c>
      <c r="AF97" s="31">
        <v>0.43692399999999998</v>
      </c>
      <c r="AG97" s="31">
        <v>0.43687100000000001</v>
      </c>
      <c r="AH97" s="32">
        <v>-1.883E-2</v>
      </c>
    </row>
    <row r="98" spans="1:34" ht="15" customHeight="1" x14ac:dyDescent="0.25">
      <c r="A98" s="29" t="s">
        <v>435</v>
      </c>
      <c r="B98" s="49" t="s">
        <v>164</v>
      </c>
      <c r="C98" s="31">
        <v>3.324252</v>
      </c>
      <c r="D98" s="31">
        <v>4.1884430000000004</v>
      </c>
      <c r="E98" s="31">
        <v>4.227201</v>
      </c>
      <c r="F98" s="31">
        <v>3.3873540000000002</v>
      </c>
      <c r="G98" s="31">
        <v>2.7502779999999998</v>
      </c>
      <c r="H98" s="31">
        <v>2.0375809999999999</v>
      </c>
      <c r="I98" s="31">
        <v>2.063682</v>
      </c>
      <c r="J98" s="31">
        <v>2.0230000000000001</v>
      </c>
      <c r="K98" s="31">
        <v>2.0784349999999998</v>
      </c>
      <c r="L98" s="31">
        <v>2.0777779999999999</v>
      </c>
      <c r="M98" s="31">
        <v>2.1580279999999998</v>
      </c>
      <c r="N98" s="31">
        <v>2.1333530000000001</v>
      </c>
      <c r="O98" s="31">
        <v>2.050678</v>
      </c>
      <c r="P98" s="31">
        <v>2.0298120000000002</v>
      </c>
      <c r="Q98" s="31">
        <v>1.9894080000000001</v>
      </c>
      <c r="R98" s="31">
        <v>1.9083270000000001</v>
      </c>
      <c r="S98" s="31">
        <v>1.874903</v>
      </c>
      <c r="T98" s="31">
        <v>1.812011</v>
      </c>
      <c r="U98" s="31">
        <v>1.8059689999999999</v>
      </c>
      <c r="V98" s="31">
        <v>1.7182500000000001</v>
      </c>
      <c r="W98" s="31">
        <v>1.7466820000000001</v>
      </c>
      <c r="X98" s="31">
        <v>1.760831</v>
      </c>
      <c r="Y98" s="31">
        <v>1.763412</v>
      </c>
      <c r="Z98" s="31">
        <v>1.8099829999999999</v>
      </c>
      <c r="AA98" s="31">
        <v>1.9114089999999999</v>
      </c>
      <c r="AB98" s="31">
        <v>1.8508910000000001</v>
      </c>
      <c r="AC98" s="31">
        <v>1.7956730000000001</v>
      </c>
      <c r="AD98" s="31">
        <v>1.7162770000000001</v>
      </c>
      <c r="AE98" s="31">
        <v>1.6363209999999999</v>
      </c>
      <c r="AF98" s="31">
        <v>1.6093999999999999</v>
      </c>
      <c r="AG98" s="31">
        <v>1.6493720000000001</v>
      </c>
      <c r="AH98" s="32">
        <v>-2.3091E-2</v>
      </c>
    </row>
    <row r="99" spans="1:34" ht="15" customHeight="1" thickBot="1" x14ac:dyDescent="0.3"/>
    <row r="100" spans="1:34" ht="15" customHeight="1" x14ac:dyDescent="0.25">
      <c r="B100" s="79" t="s">
        <v>587</v>
      </c>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c r="AA100" s="80"/>
      <c r="AB100" s="80"/>
      <c r="AC100" s="80"/>
      <c r="AD100" s="80"/>
      <c r="AE100" s="80"/>
      <c r="AF100" s="80"/>
      <c r="AG100" s="80"/>
      <c r="AH100" s="54"/>
    </row>
    <row r="101" spans="1:34" x14ac:dyDescent="0.25">
      <c r="B101" s="30" t="s">
        <v>574</v>
      </c>
    </row>
    <row r="102" spans="1:34" x14ac:dyDescent="0.25">
      <c r="B102" s="30" t="s">
        <v>575</v>
      </c>
    </row>
    <row r="103" spans="1:34" ht="15" customHeight="1" x14ac:dyDescent="0.25">
      <c r="B103" s="30" t="s">
        <v>576</v>
      </c>
    </row>
    <row r="104" spans="1:34" ht="15" customHeight="1" x14ac:dyDescent="0.25">
      <c r="B104" s="30" t="s">
        <v>577</v>
      </c>
    </row>
    <row r="105" spans="1:34" ht="15" customHeight="1" x14ac:dyDescent="0.25">
      <c r="B105" s="30" t="s">
        <v>578</v>
      </c>
    </row>
    <row r="106" spans="1:34" ht="15" customHeight="1" x14ac:dyDescent="0.25">
      <c r="B106" s="30" t="s">
        <v>579</v>
      </c>
    </row>
    <row r="107" spans="1:34" ht="15" customHeight="1" x14ac:dyDescent="0.25">
      <c r="B107" s="30" t="s">
        <v>165</v>
      </c>
    </row>
    <row r="108" spans="1:34" ht="15" customHeight="1" x14ac:dyDescent="0.25">
      <c r="B108" s="30" t="s">
        <v>580</v>
      </c>
    </row>
    <row r="109" spans="1:34" ht="15" customHeight="1" x14ac:dyDescent="0.25">
      <c r="B109" s="30" t="s">
        <v>77</v>
      </c>
    </row>
    <row r="110" spans="1:34" ht="15" customHeight="1" x14ac:dyDescent="0.25">
      <c r="B110" s="30" t="s">
        <v>78</v>
      </c>
    </row>
    <row r="111" spans="1:34" ht="15" customHeight="1" x14ac:dyDescent="0.25">
      <c r="B111" s="30" t="s">
        <v>581</v>
      </c>
    </row>
    <row r="112" spans="1:34" ht="15" customHeight="1" x14ac:dyDescent="0.25">
      <c r="B112" s="83" t="s">
        <v>588</v>
      </c>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c r="AF112" s="81"/>
      <c r="AG112" s="81"/>
      <c r="AH112" s="81"/>
    </row>
    <row r="113" spans="2:2" ht="15" customHeight="1" x14ac:dyDescent="0.25">
      <c r="B113" s="30" t="s">
        <v>582</v>
      </c>
    </row>
    <row r="114" spans="2:2" ht="15" customHeight="1" x14ac:dyDescent="0.25">
      <c r="B114" s="30" t="s">
        <v>583</v>
      </c>
    </row>
    <row r="115" spans="2:2" ht="15" customHeight="1" x14ac:dyDescent="0.25">
      <c r="B115" s="30" t="s">
        <v>584</v>
      </c>
    </row>
    <row r="116" spans="2:2" ht="15" customHeight="1" x14ac:dyDescent="0.25">
      <c r="B116" s="30" t="s">
        <v>166</v>
      </c>
    </row>
    <row r="117" spans="2:2" ht="15" customHeight="1" x14ac:dyDescent="0.25">
      <c r="B117" s="30" t="s">
        <v>560</v>
      </c>
    </row>
    <row r="118" spans="2:2" ht="15" customHeight="1" x14ac:dyDescent="0.25">
      <c r="B118" s="30" t="s">
        <v>561</v>
      </c>
    </row>
    <row r="119" spans="2:2" ht="15" customHeight="1" x14ac:dyDescent="0.25">
      <c r="B119" s="30" t="s">
        <v>585</v>
      </c>
    </row>
    <row r="120" spans="2:2" ht="15" customHeight="1" x14ac:dyDescent="0.25">
      <c r="B120" s="30" t="s">
        <v>586</v>
      </c>
    </row>
    <row r="121" spans="2:2" ht="15" customHeight="1" x14ac:dyDescent="0.25"/>
    <row r="122" spans="2:2" ht="15" customHeight="1" x14ac:dyDescent="0.25"/>
    <row r="123" spans="2:2" ht="15" customHeight="1" x14ac:dyDescent="0.25"/>
    <row r="124" spans="2:2" ht="15" customHeight="1" x14ac:dyDescent="0.25"/>
    <row r="125" spans="2:2" ht="15" customHeight="1" x14ac:dyDescent="0.25"/>
    <row r="126" spans="2:2" ht="15" customHeight="1" x14ac:dyDescent="0.25"/>
    <row r="127" spans="2:2" ht="15" customHeight="1" x14ac:dyDescent="0.25"/>
    <row r="128" spans="2:2"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spans="2:34" ht="15" customHeight="1" x14ac:dyDescent="0.25"/>
    <row r="306" spans="2:34" ht="15" customHeight="1" x14ac:dyDescent="0.25"/>
    <row r="307" spans="2:34" ht="15" customHeight="1" x14ac:dyDescent="0.25"/>
    <row r="308" spans="2:34" ht="15" customHeight="1" x14ac:dyDescent="0.25">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c r="AA308" s="81"/>
      <c r="AB308" s="81"/>
      <c r="AC308" s="81"/>
      <c r="AD308" s="81"/>
      <c r="AE308" s="81"/>
      <c r="AF308" s="81"/>
      <c r="AG308" s="81"/>
      <c r="AH308" s="81"/>
    </row>
    <row r="309" spans="2:34" ht="15" customHeight="1" x14ac:dyDescent="0.25"/>
    <row r="310" spans="2:34" ht="15" customHeight="1" x14ac:dyDescent="0.25"/>
    <row r="311" spans="2:34" ht="15" customHeight="1" x14ac:dyDescent="0.25"/>
    <row r="312" spans="2:34" ht="15" customHeight="1" x14ac:dyDescent="0.25"/>
    <row r="313" spans="2:34" ht="15" customHeight="1" x14ac:dyDescent="0.25"/>
    <row r="314" spans="2:34" ht="15" customHeight="1" x14ac:dyDescent="0.25"/>
    <row r="315" spans="2:34" ht="15" customHeight="1" x14ac:dyDescent="0.25"/>
    <row r="316" spans="2:34" ht="15" customHeight="1" x14ac:dyDescent="0.25"/>
    <row r="317" spans="2:34" ht="15" customHeight="1" x14ac:dyDescent="0.25"/>
    <row r="318" spans="2:34" ht="15" customHeight="1" x14ac:dyDescent="0.25"/>
    <row r="319" spans="2:34" ht="15" customHeight="1" x14ac:dyDescent="0.25"/>
    <row r="320" spans="2:34"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spans="2:34" ht="15" customHeight="1" x14ac:dyDescent="0.25"/>
    <row r="498" spans="2:34" ht="15" customHeight="1" x14ac:dyDescent="0.25"/>
    <row r="499" spans="2:34" ht="15" customHeight="1" x14ac:dyDescent="0.25"/>
    <row r="500" spans="2:34" ht="15" customHeight="1" x14ac:dyDescent="0.25"/>
    <row r="501" spans="2:34" ht="15" customHeight="1" x14ac:dyDescent="0.25"/>
    <row r="502" spans="2:34" ht="15" customHeight="1" x14ac:dyDescent="0.25"/>
    <row r="503" spans="2:34" ht="15" customHeight="1" x14ac:dyDescent="0.25"/>
    <row r="504" spans="2:34" ht="15" customHeight="1" x14ac:dyDescent="0.25"/>
    <row r="505" spans="2:34" ht="15" customHeight="1" x14ac:dyDescent="0.25"/>
    <row r="506" spans="2:34" ht="15" customHeight="1" x14ac:dyDescent="0.25"/>
    <row r="507" spans="2:34" ht="15" customHeight="1" x14ac:dyDescent="0.25"/>
    <row r="508" spans="2:34" ht="15" customHeight="1" x14ac:dyDescent="0.25"/>
    <row r="509" spans="2:34" ht="15" customHeight="1" x14ac:dyDescent="0.25"/>
    <row r="510" spans="2:34" ht="15" customHeight="1" x14ac:dyDescent="0.25"/>
    <row r="511" spans="2:34" ht="15" customHeight="1" x14ac:dyDescent="0.25">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c r="AA511" s="81"/>
      <c r="AB511" s="81"/>
      <c r="AC511" s="81"/>
      <c r="AD511" s="81"/>
      <c r="AE511" s="81"/>
      <c r="AF511" s="81"/>
      <c r="AG511" s="81"/>
      <c r="AH511" s="81"/>
    </row>
    <row r="512" spans="2:34"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spans="2:34" ht="15" customHeight="1" x14ac:dyDescent="0.25"/>
    <row r="706" spans="2:34" ht="15" customHeight="1" x14ac:dyDescent="0.25"/>
    <row r="707" spans="2:34" ht="15" customHeight="1" x14ac:dyDescent="0.25"/>
    <row r="708" spans="2:34" ht="15" customHeight="1" x14ac:dyDescent="0.25"/>
    <row r="709" spans="2:34" ht="15" customHeight="1" x14ac:dyDescent="0.25"/>
    <row r="710" spans="2:34" ht="15" customHeight="1" x14ac:dyDescent="0.25"/>
    <row r="711" spans="2:34" ht="15" customHeight="1" x14ac:dyDescent="0.25"/>
    <row r="712" spans="2:34" ht="15" customHeight="1" x14ac:dyDescent="0.25">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c r="AA712" s="81"/>
      <c r="AB712" s="81"/>
      <c r="AC712" s="81"/>
      <c r="AD712" s="81"/>
      <c r="AE712" s="81"/>
      <c r="AF712" s="81"/>
      <c r="AG712" s="81"/>
      <c r="AH712" s="81"/>
    </row>
    <row r="713" spans="2:34" ht="15" customHeight="1" x14ac:dyDescent="0.25"/>
    <row r="714" spans="2:34" ht="15" customHeight="1" x14ac:dyDescent="0.25"/>
    <row r="715" spans="2:34" ht="15" customHeight="1" x14ac:dyDescent="0.25"/>
    <row r="716" spans="2:34" ht="15" customHeight="1" x14ac:dyDescent="0.25"/>
    <row r="717" spans="2:34" ht="15" customHeight="1" x14ac:dyDescent="0.25"/>
    <row r="718" spans="2:34" ht="15" customHeight="1" x14ac:dyDescent="0.25"/>
    <row r="719" spans="2:34" ht="15" customHeight="1" x14ac:dyDescent="0.25"/>
    <row r="720" spans="2:34"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4" ht="15" customHeight="1" x14ac:dyDescent="0.25"/>
    <row r="882" spans="2:34" ht="15" customHeight="1" x14ac:dyDescent="0.25"/>
    <row r="883" spans="2:34" ht="15" customHeight="1" x14ac:dyDescent="0.25"/>
    <row r="884" spans="2:34" ht="15" customHeight="1" x14ac:dyDescent="0.25"/>
    <row r="885" spans="2:34" ht="15" customHeight="1" x14ac:dyDescent="0.25"/>
    <row r="886" spans="2:34" ht="15" customHeight="1" x14ac:dyDescent="0.25"/>
    <row r="887" spans="2:34" ht="15" customHeight="1" x14ac:dyDescent="0.25">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c r="AA887" s="81"/>
      <c r="AB887" s="81"/>
      <c r="AC887" s="81"/>
      <c r="AD887" s="81"/>
      <c r="AE887" s="81"/>
      <c r="AF887" s="81"/>
      <c r="AG887" s="81"/>
      <c r="AH887" s="81"/>
    </row>
    <row r="888" spans="2:34" ht="15" customHeight="1" x14ac:dyDescent="0.25"/>
    <row r="889" spans="2:34" ht="15" customHeight="1" x14ac:dyDescent="0.25"/>
    <row r="890" spans="2:34" ht="15" customHeight="1" x14ac:dyDescent="0.25"/>
    <row r="891" spans="2:34" ht="15" customHeight="1" x14ac:dyDescent="0.25"/>
    <row r="892" spans="2:34" ht="15" customHeight="1" x14ac:dyDescent="0.25"/>
    <row r="893" spans="2:34" ht="15" customHeight="1" x14ac:dyDescent="0.25"/>
    <row r="894" spans="2:34" ht="15" customHeight="1" x14ac:dyDescent="0.25"/>
    <row r="895" spans="2:34" ht="15" customHeight="1" x14ac:dyDescent="0.25"/>
    <row r="896" spans="2:34"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spans="2:34" ht="15" customHeight="1" x14ac:dyDescent="0.25"/>
    <row r="1090" spans="2:34" ht="15" customHeight="1" x14ac:dyDescent="0.25"/>
    <row r="1091" spans="2:34" ht="15" customHeight="1" x14ac:dyDescent="0.25"/>
    <row r="1092" spans="2:34" ht="15" customHeight="1" x14ac:dyDescent="0.25"/>
    <row r="1093" spans="2:34" ht="15" customHeight="1" x14ac:dyDescent="0.25"/>
    <row r="1094" spans="2:34" ht="15" customHeight="1" x14ac:dyDescent="0.25"/>
    <row r="1095" spans="2:34" ht="15" customHeight="1" x14ac:dyDescent="0.25"/>
    <row r="1096" spans="2:34" ht="15" customHeight="1" x14ac:dyDescent="0.25"/>
    <row r="1097" spans="2:34" ht="15" customHeight="1" x14ac:dyDescent="0.25"/>
    <row r="1098" spans="2:34" ht="15" customHeight="1" x14ac:dyDescent="0.25"/>
    <row r="1099" spans="2:34" ht="15" customHeight="1" x14ac:dyDescent="0.25"/>
    <row r="1100" spans="2:34" ht="15" customHeight="1" x14ac:dyDescent="0.25">
      <c r="B1100" s="81"/>
      <c r="C1100" s="81"/>
      <c r="D1100" s="81"/>
      <c r="E1100" s="81"/>
      <c r="F1100" s="81"/>
      <c r="G1100" s="81"/>
      <c r="H1100" s="81"/>
      <c r="I1100" s="81"/>
      <c r="J1100" s="81"/>
      <c r="K1100" s="81"/>
      <c r="L1100" s="81"/>
      <c r="M1100" s="81"/>
      <c r="N1100" s="81"/>
      <c r="O1100" s="81"/>
      <c r="P1100" s="81"/>
      <c r="Q1100" s="81"/>
      <c r="R1100" s="81"/>
      <c r="S1100" s="81"/>
      <c r="T1100" s="81"/>
      <c r="U1100" s="81"/>
      <c r="V1100" s="81"/>
      <c r="W1100" s="81"/>
      <c r="X1100" s="81"/>
      <c r="Y1100" s="81"/>
      <c r="Z1100" s="81"/>
      <c r="AA1100" s="81"/>
      <c r="AB1100" s="81"/>
      <c r="AC1100" s="81"/>
      <c r="AD1100" s="81"/>
      <c r="AE1100" s="81"/>
      <c r="AF1100" s="81"/>
      <c r="AG1100" s="81"/>
      <c r="AH1100" s="81"/>
    </row>
    <row r="1101" spans="2:34" ht="15" customHeight="1" x14ac:dyDescent="0.25"/>
    <row r="1102" spans="2:34" ht="15" customHeight="1" x14ac:dyDescent="0.25"/>
    <row r="1103" spans="2:34" ht="15" customHeight="1" x14ac:dyDescent="0.25"/>
    <row r="1104" spans="2:3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3"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spans="2:34" ht="15" customHeight="1" x14ac:dyDescent="0.25"/>
    <row r="1218" spans="2:34" ht="15" customHeight="1" x14ac:dyDescent="0.25"/>
    <row r="1219" spans="2:34" ht="15" customHeight="1" x14ac:dyDescent="0.25"/>
    <row r="1220" spans="2:34" ht="15" customHeight="1" x14ac:dyDescent="0.25"/>
    <row r="1221" spans="2:34" ht="15" customHeight="1" x14ac:dyDescent="0.25"/>
    <row r="1222" spans="2:34" ht="15" customHeight="1" x14ac:dyDescent="0.25"/>
    <row r="1223" spans="2:34" ht="15" customHeight="1" x14ac:dyDescent="0.25"/>
    <row r="1224" spans="2:34" ht="15" customHeight="1" x14ac:dyDescent="0.25"/>
    <row r="1225" spans="2:34" ht="15" customHeight="1" x14ac:dyDescent="0.25"/>
    <row r="1226" spans="2:34" ht="15" customHeight="1" x14ac:dyDescent="0.25"/>
    <row r="1227" spans="2:34" ht="15" customHeight="1" x14ac:dyDescent="0.25">
      <c r="B1227" s="81"/>
      <c r="C1227" s="81"/>
      <c r="D1227" s="81"/>
      <c r="E1227" s="81"/>
      <c r="F1227" s="81"/>
      <c r="G1227" s="81"/>
      <c r="H1227" s="81"/>
      <c r="I1227" s="81"/>
      <c r="J1227" s="81"/>
      <c r="K1227" s="81"/>
      <c r="L1227" s="81"/>
      <c r="M1227" s="81"/>
      <c r="N1227" s="81"/>
      <c r="O1227" s="81"/>
      <c r="P1227" s="81"/>
      <c r="Q1227" s="81"/>
      <c r="R1227" s="81"/>
      <c r="S1227" s="81"/>
      <c r="T1227" s="81"/>
      <c r="U1227" s="81"/>
      <c r="V1227" s="81"/>
      <c r="W1227" s="81"/>
      <c r="X1227" s="81"/>
      <c r="Y1227" s="81"/>
      <c r="Z1227" s="81"/>
      <c r="AA1227" s="81"/>
      <c r="AB1227" s="81"/>
      <c r="AC1227" s="81"/>
      <c r="AD1227" s="81"/>
      <c r="AE1227" s="81"/>
      <c r="AF1227" s="81"/>
      <c r="AG1227" s="81"/>
      <c r="AH1227" s="81"/>
    </row>
    <row r="1228" spans="2:34" ht="15" customHeight="1" x14ac:dyDescent="0.25"/>
    <row r="1229" spans="2:34" ht="15" customHeight="1" x14ac:dyDescent="0.25"/>
    <row r="1230" spans="2:34" ht="15" customHeight="1" x14ac:dyDescent="0.25"/>
    <row r="1231" spans="2:34" ht="15" customHeight="1" x14ac:dyDescent="0.25"/>
    <row r="1232" spans="2:34" ht="15" customHeight="1" x14ac:dyDescent="0.25"/>
    <row r="1233" ht="15" customHeight="1" x14ac:dyDescent="0.25"/>
    <row r="1234" ht="15" customHeight="1" x14ac:dyDescent="0.25"/>
    <row r="1235" ht="15"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5" customHeight="1" x14ac:dyDescent="0.25"/>
    <row r="1253" ht="15" customHeight="1" x14ac:dyDescent="0.25"/>
    <row r="1254" ht="15" customHeight="1" x14ac:dyDescent="0.25"/>
    <row r="1255" ht="15" customHeight="1" x14ac:dyDescent="0.25"/>
    <row r="1256" ht="15"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5" customHeight="1" x14ac:dyDescent="0.25"/>
    <row r="1276" ht="15" customHeight="1" x14ac:dyDescent="0.25"/>
    <row r="1277" ht="15" customHeight="1" x14ac:dyDescent="0.25"/>
    <row r="1278" ht="15" customHeight="1" x14ac:dyDescent="0.25"/>
    <row r="1279" ht="15" customHeight="1" x14ac:dyDescent="0.25"/>
    <row r="1280" ht="15" customHeight="1" x14ac:dyDescent="0.25"/>
    <row r="1281" ht="15" customHeight="1" x14ac:dyDescent="0.25"/>
    <row r="1282" ht="15" customHeight="1" x14ac:dyDescent="0.25"/>
    <row r="1283" ht="15" customHeight="1" x14ac:dyDescent="0.25"/>
    <row r="1284" ht="15" customHeight="1" x14ac:dyDescent="0.25"/>
    <row r="1285" ht="15" customHeight="1" x14ac:dyDescent="0.25"/>
    <row r="1286" ht="15" customHeight="1" x14ac:dyDescent="0.25"/>
    <row r="1287" ht="15" customHeight="1" x14ac:dyDescent="0.25"/>
    <row r="1288" ht="15" customHeight="1" x14ac:dyDescent="0.25"/>
    <row r="1289" ht="15" customHeight="1" x14ac:dyDescent="0.25"/>
    <row r="1290" ht="15" customHeight="1" x14ac:dyDescent="0.25"/>
    <row r="1291" ht="15" customHeight="1" x14ac:dyDescent="0.25"/>
    <row r="1292" ht="15" customHeight="1" x14ac:dyDescent="0.25"/>
    <row r="1293" ht="15" customHeight="1" x14ac:dyDescent="0.25"/>
    <row r="1294" ht="15" customHeight="1" x14ac:dyDescent="0.25"/>
    <row r="1295" ht="15" customHeight="1" x14ac:dyDescent="0.25"/>
    <row r="1296" ht="15" customHeight="1" x14ac:dyDescent="0.25"/>
    <row r="1297" ht="15" customHeight="1" x14ac:dyDescent="0.25"/>
    <row r="1298" ht="15" customHeight="1" x14ac:dyDescent="0.25"/>
    <row r="1299"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spans="2:34" ht="15" customHeight="1" x14ac:dyDescent="0.25"/>
    <row r="1378" spans="2:34" ht="15" customHeight="1" x14ac:dyDescent="0.25"/>
    <row r="1379" spans="2:34" ht="15" customHeight="1" x14ac:dyDescent="0.25"/>
    <row r="1380" spans="2:34" ht="15" customHeight="1" x14ac:dyDescent="0.25"/>
    <row r="1381" spans="2:34" ht="15" customHeight="1" x14ac:dyDescent="0.25"/>
    <row r="1382" spans="2:34" ht="15" customHeight="1" x14ac:dyDescent="0.25"/>
    <row r="1383" spans="2:34" ht="15" customHeight="1" x14ac:dyDescent="0.25"/>
    <row r="1384" spans="2:34" ht="15" customHeight="1" x14ac:dyDescent="0.25"/>
    <row r="1385" spans="2:34" ht="15" customHeight="1" x14ac:dyDescent="0.25"/>
    <row r="1386" spans="2:34" ht="15" customHeight="1" x14ac:dyDescent="0.25"/>
    <row r="1387" spans="2:34" ht="15" customHeight="1" x14ac:dyDescent="0.25"/>
    <row r="1388" spans="2:34" ht="15" customHeight="1" x14ac:dyDescent="0.25"/>
    <row r="1389" spans="2:34" ht="15" customHeight="1" x14ac:dyDescent="0.25"/>
    <row r="1390" spans="2:34" ht="15" customHeight="1" x14ac:dyDescent="0.25">
      <c r="B1390" s="81"/>
      <c r="C1390" s="81"/>
      <c r="D1390" s="81"/>
      <c r="E1390" s="81"/>
      <c r="F1390" s="81"/>
      <c r="G1390" s="81"/>
      <c r="H1390" s="81"/>
      <c r="I1390" s="81"/>
      <c r="J1390" s="81"/>
      <c r="K1390" s="81"/>
      <c r="L1390" s="81"/>
      <c r="M1390" s="81"/>
      <c r="N1390" s="81"/>
      <c r="O1390" s="81"/>
      <c r="P1390" s="81"/>
      <c r="Q1390" s="81"/>
      <c r="R1390" s="81"/>
      <c r="S1390" s="81"/>
      <c r="T1390" s="81"/>
      <c r="U1390" s="81"/>
      <c r="V1390" s="81"/>
      <c r="W1390" s="81"/>
      <c r="X1390" s="81"/>
      <c r="Y1390" s="81"/>
      <c r="Z1390" s="81"/>
      <c r="AA1390" s="81"/>
      <c r="AB1390" s="81"/>
      <c r="AC1390" s="81"/>
      <c r="AD1390" s="81"/>
      <c r="AE1390" s="81"/>
      <c r="AF1390" s="81"/>
      <c r="AG1390" s="81"/>
      <c r="AH1390" s="81"/>
    </row>
    <row r="1391" spans="2:34" ht="15" customHeight="1" x14ac:dyDescent="0.25"/>
    <row r="1392" spans="2:34"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spans="2:34" ht="15" customHeight="1" x14ac:dyDescent="0.25"/>
    <row r="1490" spans="2:34" ht="15" customHeight="1" x14ac:dyDescent="0.25"/>
    <row r="1491" spans="2:34" ht="15" customHeight="1" x14ac:dyDescent="0.25"/>
    <row r="1492" spans="2:34" ht="15" customHeight="1" x14ac:dyDescent="0.25"/>
    <row r="1493" spans="2:34" ht="15" customHeight="1" x14ac:dyDescent="0.25"/>
    <row r="1494" spans="2:34" ht="15" customHeight="1" x14ac:dyDescent="0.25"/>
    <row r="1495" spans="2:34" ht="15" customHeight="1" x14ac:dyDescent="0.25"/>
    <row r="1496" spans="2:34" ht="15" customHeight="1" x14ac:dyDescent="0.25"/>
    <row r="1497" spans="2:34" ht="15" customHeight="1" x14ac:dyDescent="0.25"/>
    <row r="1498" spans="2:34" ht="15" customHeight="1" x14ac:dyDescent="0.25"/>
    <row r="1499" spans="2:34" ht="15" customHeight="1" x14ac:dyDescent="0.25"/>
    <row r="1500" spans="2:34" ht="15" customHeight="1" x14ac:dyDescent="0.25"/>
    <row r="1501" spans="2:34" ht="15" customHeight="1" x14ac:dyDescent="0.25"/>
    <row r="1502" spans="2:34" ht="15" customHeight="1" x14ac:dyDescent="0.25">
      <c r="B1502" s="81"/>
      <c r="C1502" s="81"/>
      <c r="D1502" s="81"/>
      <c r="E1502" s="81"/>
      <c r="F1502" s="81"/>
      <c r="G1502" s="81"/>
      <c r="H1502" s="81"/>
      <c r="I1502" s="81"/>
      <c r="J1502" s="81"/>
      <c r="K1502" s="81"/>
      <c r="L1502" s="81"/>
      <c r="M1502" s="81"/>
      <c r="N1502" s="81"/>
      <c r="O1502" s="81"/>
      <c r="P1502" s="81"/>
      <c r="Q1502" s="81"/>
      <c r="R1502" s="81"/>
      <c r="S1502" s="81"/>
      <c r="T1502" s="81"/>
      <c r="U1502" s="81"/>
      <c r="V1502" s="81"/>
      <c r="W1502" s="81"/>
      <c r="X1502" s="81"/>
      <c r="Y1502" s="81"/>
      <c r="Z1502" s="81"/>
      <c r="AA1502" s="81"/>
      <c r="AB1502" s="81"/>
      <c r="AC1502" s="81"/>
      <c r="AD1502" s="81"/>
      <c r="AE1502" s="81"/>
      <c r="AF1502" s="81"/>
      <c r="AG1502" s="81"/>
      <c r="AH1502" s="81"/>
    </row>
    <row r="1503" spans="2:34" ht="15" customHeight="1" x14ac:dyDescent="0.25"/>
    <row r="1504" spans="2:34"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5" customHeight="1" x14ac:dyDescent="0.25"/>
    <row r="1585" ht="15"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spans="2:34" ht="15" customHeight="1" x14ac:dyDescent="0.25"/>
    <row r="1602" spans="2:34" ht="15" customHeight="1" x14ac:dyDescent="0.25"/>
    <row r="1603" spans="2:34" ht="15" customHeight="1" x14ac:dyDescent="0.25"/>
    <row r="1604" spans="2:34" ht="15" customHeight="1" x14ac:dyDescent="0.25">
      <c r="B1604" s="81"/>
      <c r="C1604" s="81"/>
      <c r="D1604" s="81"/>
      <c r="E1604" s="81"/>
      <c r="F1604" s="81"/>
      <c r="G1604" s="81"/>
      <c r="H1604" s="81"/>
      <c r="I1604" s="81"/>
      <c r="J1604" s="81"/>
      <c r="K1604" s="81"/>
      <c r="L1604" s="81"/>
      <c r="M1604" s="81"/>
      <c r="N1604" s="81"/>
      <c r="O1604" s="81"/>
      <c r="P1604" s="81"/>
      <c r="Q1604" s="81"/>
      <c r="R1604" s="81"/>
      <c r="S1604" s="81"/>
      <c r="T1604" s="81"/>
      <c r="U1604" s="81"/>
      <c r="V1604" s="81"/>
      <c r="W1604" s="81"/>
      <c r="X1604" s="81"/>
      <c r="Y1604" s="81"/>
      <c r="Z1604" s="81"/>
      <c r="AA1604" s="81"/>
      <c r="AB1604" s="81"/>
      <c r="AC1604" s="81"/>
      <c r="AD1604" s="81"/>
      <c r="AE1604" s="81"/>
      <c r="AF1604" s="81"/>
      <c r="AG1604" s="81"/>
      <c r="AH1604" s="81"/>
    </row>
    <row r="1605" spans="2:34" ht="15" customHeight="1" x14ac:dyDescent="0.25"/>
    <row r="1606" spans="2:34" ht="15" customHeight="1" x14ac:dyDescent="0.25"/>
    <row r="1607" spans="2:34" ht="15" customHeight="1" x14ac:dyDescent="0.25"/>
    <row r="1608" spans="2:34" ht="15" customHeight="1" x14ac:dyDescent="0.25"/>
    <row r="1609" spans="2:34" ht="15" customHeight="1" x14ac:dyDescent="0.25"/>
    <row r="1610" spans="2:34" ht="15" customHeight="1" x14ac:dyDescent="0.25"/>
    <row r="1611" spans="2:34" ht="15" customHeight="1" x14ac:dyDescent="0.25"/>
    <row r="1612" spans="2:34" ht="15" customHeight="1" x14ac:dyDescent="0.25"/>
    <row r="1613" spans="2:34" ht="15" customHeight="1" x14ac:dyDescent="0.25"/>
    <row r="1614" spans="2:34" ht="15" customHeight="1" x14ac:dyDescent="0.25"/>
    <row r="1615" spans="2:34" ht="15" customHeight="1" x14ac:dyDescent="0.25"/>
    <row r="1616" spans="2:34"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5" customHeight="1" x14ac:dyDescent="0.25"/>
    <row r="1697" spans="2:34" ht="15" customHeight="1" x14ac:dyDescent="0.25"/>
    <row r="1698" spans="2:34" ht="15" customHeight="1" x14ac:dyDescent="0.25">
      <c r="B1698" s="81"/>
      <c r="C1698" s="81"/>
      <c r="D1698" s="81"/>
      <c r="E1698" s="81"/>
      <c r="F1698" s="81"/>
      <c r="G1698" s="81"/>
      <c r="H1698" s="81"/>
      <c r="I1698" s="81"/>
      <c r="J1698" s="81"/>
      <c r="K1698" s="81"/>
      <c r="L1698" s="81"/>
      <c r="M1698" s="81"/>
      <c r="N1698" s="81"/>
      <c r="O1698" s="81"/>
      <c r="P1698" s="81"/>
      <c r="Q1698" s="81"/>
      <c r="R1698" s="81"/>
      <c r="S1698" s="81"/>
      <c r="T1698" s="81"/>
      <c r="U1698" s="81"/>
      <c r="V1698" s="81"/>
      <c r="W1698" s="81"/>
      <c r="X1698" s="81"/>
      <c r="Y1698" s="81"/>
      <c r="Z1698" s="81"/>
      <c r="AA1698" s="81"/>
      <c r="AB1698" s="81"/>
      <c r="AC1698" s="81"/>
      <c r="AD1698" s="81"/>
      <c r="AE1698" s="81"/>
      <c r="AF1698" s="81"/>
      <c r="AG1698" s="81"/>
      <c r="AH1698" s="81"/>
    </row>
    <row r="1699" spans="2:34" ht="15" customHeight="1" x14ac:dyDescent="0.25"/>
    <row r="1700" spans="2:34" ht="15" customHeight="1" x14ac:dyDescent="0.25"/>
    <row r="1701" spans="2:34" ht="15" customHeight="1" x14ac:dyDescent="0.25"/>
    <row r="1702" spans="2:34" ht="15" customHeight="1" x14ac:dyDescent="0.25"/>
    <row r="1703" spans="2:34" ht="15" customHeight="1" x14ac:dyDescent="0.25"/>
    <row r="1704" spans="2:34" ht="15" customHeight="1" x14ac:dyDescent="0.25"/>
    <row r="1705" spans="2:34" ht="15" customHeight="1" x14ac:dyDescent="0.25"/>
    <row r="1706" spans="2:34" ht="15" customHeight="1" x14ac:dyDescent="0.25"/>
    <row r="1707" spans="2:34" ht="15" customHeight="1" x14ac:dyDescent="0.25"/>
    <row r="1708" spans="2:34" ht="15" customHeight="1" x14ac:dyDescent="0.25"/>
    <row r="1709" spans="2:34" ht="15" customHeight="1" x14ac:dyDescent="0.25"/>
    <row r="1710" spans="2:34" ht="15" customHeight="1" x14ac:dyDescent="0.25"/>
    <row r="1711" spans="2:34" ht="15" customHeight="1" x14ac:dyDescent="0.25"/>
    <row r="1712" spans="2:34"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5"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5"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5"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7" ht="15"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spans="2:34" ht="15" customHeight="1" x14ac:dyDescent="0.25"/>
    <row r="1938" spans="2:34" ht="15" customHeight="1" x14ac:dyDescent="0.25"/>
    <row r="1939" spans="2:34" ht="15" customHeight="1" x14ac:dyDescent="0.25"/>
    <row r="1940" spans="2:34" ht="15" customHeight="1" x14ac:dyDescent="0.25"/>
    <row r="1941" spans="2:34" ht="15" customHeight="1" x14ac:dyDescent="0.25"/>
    <row r="1942" spans="2:34" ht="15" customHeight="1" x14ac:dyDescent="0.25"/>
    <row r="1943" spans="2:34" ht="15" customHeight="1" x14ac:dyDescent="0.25"/>
    <row r="1944" spans="2:34" ht="15" customHeight="1" x14ac:dyDescent="0.25"/>
    <row r="1945" spans="2:34" ht="15" customHeight="1" x14ac:dyDescent="0.25">
      <c r="B1945" s="81"/>
      <c r="C1945" s="81"/>
      <c r="D1945" s="81"/>
      <c r="E1945" s="81"/>
      <c r="F1945" s="81"/>
      <c r="G1945" s="81"/>
      <c r="H1945" s="81"/>
      <c r="I1945" s="81"/>
      <c r="J1945" s="81"/>
      <c r="K1945" s="81"/>
      <c r="L1945" s="81"/>
      <c r="M1945" s="81"/>
      <c r="N1945" s="81"/>
      <c r="O1945" s="81"/>
      <c r="P1945" s="81"/>
      <c r="Q1945" s="81"/>
      <c r="R1945" s="81"/>
      <c r="S1945" s="81"/>
      <c r="T1945" s="81"/>
      <c r="U1945" s="81"/>
      <c r="V1945" s="81"/>
      <c r="W1945" s="81"/>
      <c r="X1945" s="81"/>
      <c r="Y1945" s="81"/>
      <c r="Z1945" s="81"/>
      <c r="AA1945" s="81"/>
      <c r="AB1945" s="81"/>
      <c r="AC1945" s="81"/>
      <c r="AD1945" s="81"/>
      <c r="AE1945" s="81"/>
      <c r="AF1945" s="81"/>
      <c r="AG1945" s="81"/>
      <c r="AH1945" s="81"/>
    </row>
    <row r="1946" spans="2:34" ht="15" customHeight="1" x14ac:dyDescent="0.25"/>
    <row r="1947" spans="2:34" ht="15" customHeight="1" x14ac:dyDescent="0.25"/>
    <row r="1948" spans="2:34" ht="15" customHeight="1" x14ac:dyDescent="0.25"/>
    <row r="1949" spans="2:34" ht="15" customHeight="1" x14ac:dyDescent="0.25"/>
    <row r="1950" spans="2:34" ht="15" customHeight="1" x14ac:dyDescent="0.25"/>
    <row r="1951" spans="2:34" ht="15" customHeight="1" x14ac:dyDescent="0.25"/>
    <row r="1952" spans="2:34"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5" customHeight="1" x14ac:dyDescent="0.25"/>
    <row r="1960" ht="15" customHeight="1" x14ac:dyDescent="0.25"/>
    <row r="1961" ht="15"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5"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3" ht="15" customHeight="1" x14ac:dyDescent="0.25"/>
    <row r="2004" ht="15" customHeight="1" x14ac:dyDescent="0.25"/>
    <row r="2005" ht="15" customHeight="1" x14ac:dyDescent="0.25"/>
    <row r="2006" ht="15" customHeight="1" x14ac:dyDescent="0.25"/>
    <row r="2007" ht="15" customHeight="1" x14ac:dyDescent="0.25"/>
    <row r="2008" ht="15" customHeight="1" x14ac:dyDescent="0.25"/>
    <row r="2009" ht="15" customHeight="1" x14ac:dyDescent="0.25"/>
    <row r="2010"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spans="2:34" ht="15" customHeight="1" x14ac:dyDescent="0.25"/>
    <row r="2018" spans="2:34" ht="15" customHeight="1" x14ac:dyDescent="0.25"/>
    <row r="2019" spans="2:34" ht="15" customHeight="1" x14ac:dyDescent="0.25"/>
    <row r="2020" spans="2:34" ht="15" customHeight="1" x14ac:dyDescent="0.25"/>
    <row r="2021" spans="2:34" ht="15" customHeight="1" x14ac:dyDescent="0.25"/>
    <row r="2022" spans="2:34" ht="15" customHeight="1" x14ac:dyDescent="0.25"/>
    <row r="2023" spans="2:34" ht="15" customHeight="1" x14ac:dyDescent="0.25"/>
    <row r="2024" spans="2:34" ht="15" customHeight="1" x14ac:dyDescent="0.25"/>
    <row r="2025" spans="2:34" ht="15" customHeight="1" x14ac:dyDescent="0.25"/>
    <row r="2026" spans="2:34" ht="15" customHeight="1" x14ac:dyDescent="0.25"/>
    <row r="2027" spans="2:34" ht="15" customHeight="1" x14ac:dyDescent="0.25"/>
    <row r="2028" spans="2:34" ht="15" customHeight="1" x14ac:dyDescent="0.25"/>
    <row r="2029" spans="2:34" ht="15" customHeight="1" x14ac:dyDescent="0.25"/>
    <row r="2030" spans="2:34" ht="15" customHeight="1" x14ac:dyDescent="0.25"/>
    <row r="2031" spans="2:34" ht="15" customHeight="1" x14ac:dyDescent="0.25">
      <c r="B2031" s="81"/>
      <c r="C2031" s="81"/>
      <c r="D2031" s="81"/>
      <c r="E2031" s="81"/>
      <c r="F2031" s="81"/>
      <c r="G2031" s="81"/>
      <c r="H2031" s="81"/>
      <c r="I2031" s="81"/>
      <c r="J2031" s="81"/>
      <c r="K2031" s="81"/>
      <c r="L2031" s="81"/>
      <c r="M2031" s="81"/>
      <c r="N2031" s="81"/>
      <c r="O2031" s="81"/>
      <c r="P2031" s="81"/>
      <c r="Q2031" s="81"/>
      <c r="R2031" s="81"/>
      <c r="S2031" s="81"/>
      <c r="T2031" s="81"/>
      <c r="U2031" s="81"/>
      <c r="V2031" s="81"/>
      <c r="W2031" s="81"/>
      <c r="X2031" s="81"/>
      <c r="Y2031" s="81"/>
      <c r="Z2031" s="81"/>
      <c r="AA2031" s="81"/>
      <c r="AB2031" s="81"/>
      <c r="AC2031" s="81"/>
      <c r="AD2031" s="81"/>
      <c r="AE2031" s="81"/>
      <c r="AF2031" s="81"/>
      <c r="AG2031" s="81"/>
      <c r="AH2031" s="81"/>
    </row>
    <row r="2032" spans="2:34"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spans="2:34" ht="15" customHeight="1" x14ac:dyDescent="0.25"/>
    <row r="2146" spans="2:34" ht="15" customHeight="1" x14ac:dyDescent="0.25"/>
    <row r="2147" spans="2:34" ht="15" customHeight="1" x14ac:dyDescent="0.25"/>
    <row r="2148" spans="2:34" ht="15" customHeight="1" x14ac:dyDescent="0.25"/>
    <row r="2149" spans="2:34" ht="15" customHeight="1" x14ac:dyDescent="0.25"/>
    <row r="2150" spans="2:34" ht="15" customHeight="1" x14ac:dyDescent="0.25"/>
    <row r="2151" spans="2:34" ht="15" customHeight="1" x14ac:dyDescent="0.25"/>
    <row r="2152" spans="2:34" ht="15" customHeight="1" x14ac:dyDescent="0.25"/>
    <row r="2153" spans="2:34" ht="15" customHeight="1" x14ac:dyDescent="0.25">
      <c r="B2153" s="81"/>
      <c r="C2153" s="81"/>
      <c r="D2153" s="81"/>
      <c r="E2153" s="81"/>
      <c r="F2153" s="81"/>
      <c r="G2153" s="81"/>
      <c r="H2153" s="81"/>
      <c r="I2153" s="81"/>
      <c r="J2153" s="81"/>
      <c r="K2153" s="81"/>
      <c r="L2153" s="81"/>
      <c r="M2153" s="81"/>
      <c r="N2153" s="81"/>
      <c r="O2153" s="81"/>
      <c r="P2153" s="81"/>
      <c r="Q2153" s="81"/>
      <c r="R2153" s="81"/>
      <c r="S2153" s="81"/>
      <c r="T2153" s="81"/>
      <c r="U2153" s="81"/>
      <c r="V2153" s="81"/>
      <c r="W2153" s="81"/>
      <c r="X2153" s="81"/>
      <c r="Y2153" s="81"/>
      <c r="Z2153" s="81"/>
      <c r="AA2153" s="81"/>
      <c r="AB2153" s="81"/>
      <c r="AC2153" s="81"/>
      <c r="AD2153" s="81"/>
      <c r="AE2153" s="81"/>
      <c r="AF2153" s="81"/>
      <c r="AG2153" s="81"/>
      <c r="AH2153" s="81"/>
    </row>
    <row r="2154" spans="2:34" ht="15" customHeight="1" x14ac:dyDescent="0.25"/>
    <row r="2155" spans="2:34" ht="15" customHeight="1" x14ac:dyDescent="0.25"/>
    <row r="2156" spans="2:34" ht="15" customHeight="1" x14ac:dyDescent="0.25"/>
    <row r="2157" spans="2:34" ht="15" customHeight="1" x14ac:dyDescent="0.25"/>
    <row r="2158" spans="2:34" ht="15" customHeight="1" x14ac:dyDescent="0.25"/>
    <row r="2159" spans="2:34" ht="15" customHeight="1" x14ac:dyDescent="0.25"/>
    <row r="2160" spans="2:34"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5"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spans="2:34" ht="15" customHeight="1" x14ac:dyDescent="0.25"/>
    <row r="2306" spans="2:34" ht="15" customHeight="1" x14ac:dyDescent="0.25"/>
    <row r="2307" spans="2:34" ht="15" customHeight="1" x14ac:dyDescent="0.25"/>
    <row r="2308" spans="2:34" ht="15" customHeight="1" x14ac:dyDescent="0.25"/>
    <row r="2309" spans="2:34" ht="15" customHeight="1" x14ac:dyDescent="0.25"/>
    <row r="2310" spans="2:34" ht="15" customHeight="1" x14ac:dyDescent="0.25"/>
    <row r="2311" spans="2:34" ht="15" customHeight="1" x14ac:dyDescent="0.25"/>
    <row r="2312" spans="2:34" ht="15" customHeight="1" x14ac:dyDescent="0.25"/>
    <row r="2313" spans="2:34" ht="15" customHeight="1" x14ac:dyDescent="0.25"/>
    <row r="2314" spans="2:34" ht="15" customHeight="1" x14ac:dyDescent="0.25"/>
    <row r="2315" spans="2:34" ht="15" customHeight="1" x14ac:dyDescent="0.25"/>
    <row r="2316" spans="2:34" ht="15" customHeight="1" x14ac:dyDescent="0.25"/>
    <row r="2317" spans="2:34" ht="15" customHeight="1" x14ac:dyDescent="0.25">
      <c r="B2317" s="81"/>
      <c r="C2317" s="81"/>
      <c r="D2317" s="81"/>
      <c r="E2317" s="81"/>
      <c r="F2317" s="81"/>
      <c r="G2317" s="81"/>
      <c r="H2317" s="81"/>
      <c r="I2317" s="81"/>
      <c r="J2317" s="81"/>
      <c r="K2317" s="81"/>
      <c r="L2317" s="81"/>
      <c r="M2317" s="81"/>
      <c r="N2317" s="81"/>
      <c r="O2317" s="81"/>
      <c r="P2317" s="81"/>
      <c r="Q2317" s="81"/>
      <c r="R2317" s="81"/>
      <c r="S2317" s="81"/>
      <c r="T2317" s="81"/>
      <c r="U2317" s="81"/>
      <c r="V2317" s="81"/>
      <c r="W2317" s="81"/>
      <c r="X2317" s="81"/>
      <c r="Y2317" s="81"/>
      <c r="Z2317" s="81"/>
      <c r="AA2317" s="81"/>
      <c r="AB2317" s="81"/>
      <c r="AC2317" s="81"/>
      <c r="AD2317" s="81"/>
      <c r="AE2317" s="81"/>
      <c r="AF2317" s="81"/>
      <c r="AG2317" s="81"/>
      <c r="AH2317" s="81"/>
    </row>
    <row r="2318" spans="2:34" ht="15" customHeight="1" x14ac:dyDescent="0.25"/>
    <row r="2319" spans="2:34" ht="15" customHeight="1" x14ac:dyDescent="0.25"/>
    <row r="2320" spans="2:34"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35" ht="15" customHeight="1" x14ac:dyDescent="0.25"/>
    <row r="2336" ht="15" customHeight="1" x14ac:dyDescent="0.25"/>
    <row r="2337" ht="15" customHeight="1" x14ac:dyDescent="0.25"/>
    <row r="2338" ht="15" customHeight="1" x14ac:dyDescent="0.25"/>
    <row r="2339" ht="15" customHeight="1" x14ac:dyDescent="0.25"/>
    <row r="2340" ht="15" customHeight="1" x14ac:dyDescent="0.25"/>
    <row r="2341" ht="15" customHeight="1" x14ac:dyDescent="0.25"/>
    <row r="2342" ht="15" customHeight="1" x14ac:dyDescent="0.25"/>
    <row r="2343" ht="15" customHeight="1" x14ac:dyDescent="0.25"/>
    <row r="2344" ht="15" customHeight="1" x14ac:dyDescent="0.25"/>
    <row r="2345" ht="15" customHeight="1" x14ac:dyDescent="0.25"/>
    <row r="2346" ht="15" customHeight="1" x14ac:dyDescent="0.25"/>
    <row r="2347" ht="15" customHeight="1" x14ac:dyDescent="0.25"/>
    <row r="2348" ht="15" customHeight="1" x14ac:dyDescent="0.25"/>
    <row r="2349"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spans="2:34" ht="15" customHeight="1" x14ac:dyDescent="0.25"/>
    <row r="2418" spans="2:34" ht="15" customHeight="1" x14ac:dyDescent="0.25"/>
    <row r="2419" spans="2:34" ht="15" customHeight="1" x14ac:dyDescent="0.25">
      <c r="B2419" s="81"/>
      <c r="C2419" s="81"/>
      <c r="D2419" s="81"/>
      <c r="E2419" s="81"/>
      <c r="F2419" s="81"/>
      <c r="G2419" s="81"/>
      <c r="H2419" s="81"/>
      <c r="I2419" s="81"/>
      <c r="J2419" s="81"/>
      <c r="K2419" s="81"/>
      <c r="L2419" s="81"/>
      <c r="M2419" s="81"/>
      <c r="N2419" s="81"/>
      <c r="O2419" s="81"/>
      <c r="P2419" s="81"/>
      <c r="Q2419" s="81"/>
      <c r="R2419" s="81"/>
      <c r="S2419" s="81"/>
      <c r="T2419" s="81"/>
      <c r="U2419" s="81"/>
      <c r="V2419" s="81"/>
      <c r="W2419" s="81"/>
      <c r="X2419" s="81"/>
      <c r="Y2419" s="81"/>
      <c r="Z2419" s="81"/>
      <c r="AA2419" s="81"/>
      <c r="AB2419" s="81"/>
      <c r="AC2419" s="81"/>
      <c r="AD2419" s="81"/>
      <c r="AE2419" s="81"/>
      <c r="AF2419" s="81"/>
      <c r="AG2419" s="81"/>
      <c r="AH2419" s="81"/>
    </row>
    <row r="2420" spans="2:34" ht="15" customHeight="1" x14ac:dyDescent="0.25"/>
    <row r="2421" spans="2:34" ht="15" customHeight="1" x14ac:dyDescent="0.25"/>
    <row r="2422" spans="2:34" ht="15" customHeight="1" x14ac:dyDescent="0.25"/>
    <row r="2423" spans="2:34" ht="15" customHeight="1" x14ac:dyDescent="0.25"/>
    <row r="2424" spans="2:34" ht="15" customHeight="1" x14ac:dyDescent="0.25"/>
    <row r="2425" spans="2:34" ht="15" customHeight="1" x14ac:dyDescent="0.25"/>
    <row r="2426" spans="2:34" ht="15" customHeight="1" x14ac:dyDescent="0.25"/>
    <row r="2427" spans="2:34" ht="15" customHeight="1" x14ac:dyDescent="0.25"/>
    <row r="2428" spans="2:34" ht="15" customHeight="1" x14ac:dyDescent="0.25"/>
    <row r="2429" spans="2:34" ht="15" customHeight="1" x14ac:dyDescent="0.25"/>
    <row r="2430" spans="2:34" ht="15" customHeight="1" x14ac:dyDescent="0.25"/>
    <row r="2431" spans="2:34" ht="15" customHeight="1" x14ac:dyDescent="0.25"/>
    <row r="2432" spans="2:34"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5"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spans="2:34" ht="15" customHeight="1" x14ac:dyDescent="0.25"/>
    <row r="2498" spans="2:34" ht="15" customHeight="1" x14ac:dyDescent="0.25"/>
    <row r="2499" spans="2:34" ht="15" customHeight="1" x14ac:dyDescent="0.25"/>
    <row r="2500" spans="2:34" ht="15" customHeight="1" x14ac:dyDescent="0.25"/>
    <row r="2501" spans="2:34" ht="15" customHeight="1" x14ac:dyDescent="0.25"/>
    <row r="2502" spans="2:34" ht="15" customHeight="1" x14ac:dyDescent="0.25"/>
    <row r="2503" spans="2:34" ht="15" customHeight="1" x14ac:dyDescent="0.25"/>
    <row r="2504" spans="2:34" ht="15" customHeight="1" x14ac:dyDescent="0.25"/>
    <row r="2505" spans="2:34" ht="15" customHeight="1" x14ac:dyDescent="0.25"/>
    <row r="2506" spans="2:34" ht="15" customHeight="1" x14ac:dyDescent="0.25"/>
    <row r="2507" spans="2:34" ht="15" customHeight="1" x14ac:dyDescent="0.25"/>
    <row r="2508" spans="2:34" ht="15" customHeight="1" x14ac:dyDescent="0.25"/>
    <row r="2509" spans="2:34" ht="15" customHeight="1" x14ac:dyDescent="0.25">
      <c r="B2509" s="81"/>
      <c r="C2509" s="81"/>
      <c r="D2509" s="81"/>
      <c r="E2509" s="81"/>
      <c r="F2509" s="81"/>
      <c r="G2509" s="81"/>
      <c r="H2509" s="81"/>
      <c r="I2509" s="81"/>
      <c r="J2509" s="81"/>
      <c r="K2509" s="81"/>
      <c r="L2509" s="81"/>
      <c r="M2509" s="81"/>
      <c r="N2509" s="81"/>
      <c r="O2509" s="81"/>
      <c r="P2509" s="81"/>
      <c r="Q2509" s="81"/>
      <c r="R2509" s="81"/>
      <c r="S2509" s="81"/>
      <c r="T2509" s="81"/>
      <c r="U2509" s="81"/>
      <c r="V2509" s="81"/>
      <c r="W2509" s="81"/>
      <c r="X2509" s="81"/>
      <c r="Y2509" s="81"/>
      <c r="Z2509" s="81"/>
      <c r="AA2509" s="81"/>
      <c r="AB2509" s="81"/>
      <c r="AC2509" s="81"/>
      <c r="AD2509" s="81"/>
      <c r="AE2509" s="81"/>
      <c r="AF2509" s="81"/>
      <c r="AG2509" s="81"/>
      <c r="AH2509" s="81"/>
    </row>
    <row r="2510" spans="2:34" ht="15" customHeight="1" x14ac:dyDescent="0.25"/>
    <row r="2511" spans="2:34" ht="15" customHeight="1" x14ac:dyDescent="0.25"/>
    <row r="2512" spans="2:34"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5"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spans="2:34" ht="15" customHeight="1" x14ac:dyDescent="0.25"/>
    <row r="2594" spans="2:34" ht="15" customHeight="1" x14ac:dyDescent="0.25"/>
    <row r="2595" spans="2:34" ht="15" customHeight="1" x14ac:dyDescent="0.25"/>
    <row r="2596" spans="2:34" ht="15" customHeight="1" x14ac:dyDescent="0.25"/>
    <row r="2597" spans="2:34" ht="15" customHeight="1" x14ac:dyDescent="0.25"/>
    <row r="2598" spans="2:34" ht="15" customHeight="1" x14ac:dyDescent="0.25">
      <c r="B2598" s="81"/>
      <c r="C2598" s="81"/>
      <c r="D2598" s="81"/>
      <c r="E2598" s="81"/>
      <c r="F2598" s="81"/>
      <c r="G2598" s="81"/>
      <c r="H2598" s="81"/>
      <c r="I2598" s="81"/>
      <c r="J2598" s="81"/>
      <c r="K2598" s="81"/>
      <c r="L2598" s="81"/>
      <c r="M2598" s="81"/>
      <c r="N2598" s="81"/>
      <c r="O2598" s="81"/>
      <c r="P2598" s="81"/>
      <c r="Q2598" s="81"/>
      <c r="R2598" s="81"/>
      <c r="S2598" s="81"/>
      <c r="T2598" s="81"/>
      <c r="U2598" s="81"/>
      <c r="V2598" s="81"/>
      <c r="W2598" s="81"/>
      <c r="X2598" s="81"/>
      <c r="Y2598" s="81"/>
      <c r="Z2598" s="81"/>
      <c r="AA2598" s="81"/>
      <c r="AB2598" s="81"/>
      <c r="AC2598" s="81"/>
      <c r="AD2598" s="81"/>
      <c r="AE2598" s="81"/>
      <c r="AF2598" s="81"/>
      <c r="AG2598" s="81"/>
      <c r="AH2598" s="81"/>
    </row>
    <row r="2599" spans="2:34" ht="15" customHeight="1" x14ac:dyDescent="0.25"/>
    <row r="2600" spans="2:34" ht="15" customHeight="1" x14ac:dyDescent="0.25"/>
    <row r="2601" spans="2:34" ht="15" customHeight="1" x14ac:dyDescent="0.25"/>
    <row r="2602" spans="2:34" ht="15" customHeight="1" x14ac:dyDescent="0.25"/>
    <row r="2603" spans="2:34" ht="15" customHeight="1" x14ac:dyDescent="0.25"/>
    <row r="2604" spans="2:34" ht="15" customHeight="1" x14ac:dyDescent="0.25"/>
    <row r="2605" spans="2:34" ht="15" customHeight="1" x14ac:dyDescent="0.25"/>
    <row r="2606" spans="2:34" ht="15" customHeight="1" x14ac:dyDescent="0.25"/>
    <row r="2607" spans="2:34" ht="15" customHeight="1" x14ac:dyDescent="0.25"/>
    <row r="2608" spans="2:34"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0" ht="15" customHeight="1" x14ac:dyDescent="0.25"/>
    <row r="2661"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spans="2:34" ht="15" customHeight="1" x14ac:dyDescent="0.25"/>
    <row r="2706" spans="2:34" ht="15" customHeight="1" x14ac:dyDescent="0.25"/>
    <row r="2707" spans="2:34" ht="15" customHeight="1" x14ac:dyDescent="0.25"/>
    <row r="2708" spans="2:34" ht="15" customHeight="1" x14ac:dyDescent="0.25"/>
    <row r="2709" spans="2:34" ht="15" customHeight="1" x14ac:dyDescent="0.25"/>
    <row r="2710" spans="2:34" ht="15" customHeight="1" x14ac:dyDescent="0.25"/>
    <row r="2711" spans="2:34" ht="15" customHeight="1" x14ac:dyDescent="0.25"/>
    <row r="2712" spans="2:34" ht="15" customHeight="1" x14ac:dyDescent="0.25"/>
    <row r="2713" spans="2:34" ht="15" customHeight="1" x14ac:dyDescent="0.25"/>
    <row r="2714" spans="2:34" ht="15" customHeight="1" x14ac:dyDescent="0.25"/>
    <row r="2715" spans="2:34" ht="15" customHeight="1" x14ac:dyDescent="0.25"/>
    <row r="2716" spans="2:34" ht="15" customHeight="1" x14ac:dyDescent="0.25"/>
    <row r="2717" spans="2:34" ht="15" customHeight="1" x14ac:dyDescent="0.25"/>
    <row r="2718" spans="2:34" ht="15" customHeight="1" x14ac:dyDescent="0.25"/>
    <row r="2719" spans="2:34" ht="15" customHeight="1" x14ac:dyDescent="0.25">
      <c r="B2719" s="81"/>
      <c r="C2719" s="81"/>
      <c r="D2719" s="81"/>
      <c r="E2719" s="81"/>
      <c r="F2719" s="81"/>
      <c r="G2719" s="81"/>
      <c r="H2719" s="81"/>
      <c r="I2719" s="81"/>
      <c r="J2719" s="81"/>
      <c r="K2719" s="81"/>
      <c r="L2719" s="81"/>
      <c r="M2719" s="81"/>
      <c r="N2719" s="81"/>
      <c r="O2719" s="81"/>
      <c r="P2719" s="81"/>
      <c r="Q2719" s="81"/>
      <c r="R2719" s="81"/>
      <c r="S2719" s="81"/>
      <c r="T2719" s="81"/>
      <c r="U2719" s="81"/>
      <c r="V2719" s="81"/>
      <c r="W2719" s="81"/>
      <c r="X2719" s="81"/>
      <c r="Y2719" s="81"/>
      <c r="Z2719" s="81"/>
      <c r="AA2719" s="81"/>
      <c r="AB2719" s="81"/>
      <c r="AC2719" s="81"/>
      <c r="AD2719" s="81"/>
      <c r="AE2719" s="81"/>
      <c r="AF2719" s="81"/>
      <c r="AG2719" s="81"/>
      <c r="AH2719" s="81"/>
    </row>
    <row r="2720" spans="2:34"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5"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5"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spans="2:34" ht="15" customHeight="1" x14ac:dyDescent="0.25"/>
    <row r="2834" spans="2:34" ht="15" customHeight="1" x14ac:dyDescent="0.25"/>
    <row r="2835" spans="2:34" ht="15" customHeight="1" x14ac:dyDescent="0.25"/>
    <row r="2836" spans="2:34" ht="15" customHeight="1" x14ac:dyDescent="0.25"/>
    <row r="2837" spans="2:34" ht="15" customHeight="1" x14ac:dyDescent="0.25">
      <c r="B2837" s="81"/>
      <c r="C2837" s="81"/>
      <c r="D2837" s="81"/>
      <c r="E2837" s="81"/>
      <c r="F2837" s="81"/>
      <c r="G2837" s="81"/>
      <c r="H2837" s="81"/>
      <c r="I2837" s="81"/>
      <c r="J2837" s="81"/>
      <c r="K2837" s="81"/>
      <c r="L2837" s="81"/>
      <c r="M2837" s="81"/>
      <c r="N2837" s="81"/>
      <c r="O2837" s="81"/>
      <c r="P2837" s="81"/>
      <c r="Q2837" s="81"/>
      <c r="R2837" s="81"/>
      <c r="S2837" s="81"/>
      <c r="T2837" s="81"/>
      <c r="U2837" s="81"/>
      <c r="V2837" s="81"/>
      <c r="W2837" s="81"/>
      <c r="X2837" s="81"/>
      <c r="Y2837" s="81"/>
      <c r="Z2837" s="81"/>
      <c r="AA2837" s="81"/>
      <c r="AB2837" s="81"/>
      <c r="AC2837" s="81"/>
      <c r="AD2837" s="81"/>
      <c r="AE2837" s="81"/>
      <c r="AF2837" s="81"/>
      <c r="AG2837" s="81"/>
      <c r="AH2837" s="81"/>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100:AG100"/>
    <mergeCell ref="B112:AH112"/>
    <mergeCell ref="B308:AH308"/>
    <mergeCell ref="B511:AH511"/>
    <mergeCell ref="B712:AH7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G2837"/>
  <sheetViews>
    <sheetView workbookViewId="0">
      <pane xSplit="2" ySplit="1" topLeftCell="C2" activePane="bottomRight" state="frozen"/>
      <selection pane="topRight" activeCell="C1" sqref="C1"/>
      <selection pane="bottomLeft" activeCell="A2" sqref="A2"/>
      <selection pane="bottomRight" activeCell="B17" sqref="B17:AG98"/>
    </sheetView>
  </sheetViews>
  <sheetFormatPr defaultColWidth="8.7109375" defaultRowHeight="15" customHeight="1" x14ac:dyDescent="0.2"/>
  <cols>
    <col min="1" max="1" width="19.85546875" style="57" bestFit="1" customWidth="1"/>
    <col min="2" max="2" width="46.7109375" style="57" customWidth="1"/>
    <col min="3" max="16384" width="8.7109375" style="57"/>
  </cols>
  <sheetData>
    <row r="1" spans="1:33" ht="15" customHeight="1" thickBot="1" x14ac:dyDescent="0.25">
      <c r="B1" s="73" t="s">
        <v>647</v>
      </c>
      <c r="C1" s="70">
        <v>2021</v>
      </c>
      <c r="D1" s="70">
        <v>2022</v>
      </c>
      <c r="E1" s="70">
        <v>2023</v>
      </c>
      <c r="F1" s="70">
        <v>2024</v>
      </c>
      <c r="G1" s="70">
        <v>2025</v>
      </c>
      <c r="H1" s="70">
        <v>2026</v>
      </c>
      <c r="I1" s="70">
        <v>2027</v>
      </c>
      <c r="J1" s="70">
        <v>2028</v>
      </c>
      <c r="K1" s="70">
        <v>2029</v>
      </c>
      <c r="L1" s="70">
        <v>2030</v>
      </c>
      <c r="M1" s="70">
        <v>2031</v>
      </c>
      <c r="N1" s="70">
        <v>2032</v>
      </c>
      <c r="O1" s="70">
        <v>2033</v>
      </c>
      <c r="P1" s="70">
        <v>2034</v>
      </c>
      <c r="Q1" s="70">
        <v>2035</v>
      </c>
      <c r="R1" s="70">
        <v>2036</v>
      </c>
      <c r="S1" s="70">
        <v>2037</v>
      </c>
      <c r="T1" s="70">
        <v>2038</v>
      </c>
      <c r="U1" s="70">
        <v>2039</v>
      </c>
      <c r="V1" s="70">
        <v>2040</v>
      </c>
      <c r="W1" s="70">
        <v>2041</v>
      </c>
      <c r="X1" s="70">
        <v>2042</v>
      </c>
      <c r="Y1" s="70">
        <v>2043</v>
      </c>
      <c r="Z1" s="70">
        <v>2044</v>
      </c>
      <c r="AA1" s="70">
        <v>2045</v>
      </c>
      <c r="AB1" s="70">
        <v>2046</v>
      </c>
      <c r="AC1" s="70">
        <v>2047</v>
      </c>
      <c r="AD1" s="70">
        <v>2048</v>
      </c>
      <c r="AE1" s="70">
        <v>2049</v>
      </c>
      <c r="AF1" s="70">
        <v>2050</v>
      </c>
    </row>
    <row r="2" spans="1:33" ht="15" customHeight="1" thickTop="1" x14ac:dyDescent="0.2"/>
    <row r="3" spans="1:33" ht="15" customHeight="1" x14ac:dyDescent="0.2">
      <c r="C3" s="75" t="s">
        <v>496</v>
      </c>
      <c r="D3" s="75" t="s">
        <v>646</v>
      </c>
      <c r="E3" s="75"/>
      <c r="F3" s="75"/>
      <c r="G3" s="75"/>
    </row>
    <row r="4" spans="1:33" ht="15" customHeight="1" x14ac:dyDescent="0.2">
      <c r="C4" s="75" t="s">
        <v>497</v>
      </c>
      <c r="D4" s="75" t="s">
        <v>645</v>
      </c>
      <c r="E4" s="75"/>
      <c r="F4" s="75"/>
      <c r="G4" s="75" t="s">
        <v>644</v>
      </c>
    </row>
    <row r="5" spans="1:33" ht="15" customHeight="1" x14ac:dyDescent="0.2">
      <c r="C5" s="75" t="s">
        <v>499</v>
      </c>
      <c r="D5" s="75" t="s">
        <v>643</v>
      </c>
      <c r="E5" s="75"/>
      <c r="F5" s="75"/>
      <c r="G5" s="75"/>
    </row>
    <row r="6" spans="1:33" ht="15" customHeight="1" x14ac:dyDescent="0.2">
      <c r="C6" s="75" t="s">
        <v>500</v>
      </c>
      <c r="D6" s="75"/>
      <c r="E6" s="75" t="s">
        <v>642</v>
      </c>
      <c r="F6" s="75"/>
      <c r="G6" s="75"/>
    </row>
    <row r="7" spans="1:33" ht="12" x14ac:dyDescent="0.2"/>
    <row r="8" spans="1:33" ht="12" x14ac:dyDescent="0.2"/>
    <row r="9" spans="1:33" ht="12" x14ac:dyDescent="0.2"/>
    <row r="10" spans="1:33" ht="15" customHeight="1" x14ac:dyDescent="0.25">
      <c r="A10" s="63" t="s">
        <v>375</v>
      </c>
      <c r="B10" s="74" t="s">
        <v>118</v>
      </c>
      <c r="AG10" s="71" t="s">
        <v>641</v>
      </c>
    </row>
    <row r="11" spans="1:33" ht="15" customHeight="1" x14ac:dyDescent="0.2">
      <c r="B11" s="73" t="s">
        <v>119</v>
      </c>
      <c r="AG11" s="71" t="s">
        <v>640</v>
      </c>
    </row>
    <row r="12" spans="1:33" ht="15" customHeight="1" x14ac:dyDescent="0.2">
      <c r="B12" s="73"/>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1" t="s">
        <v>639</v>
      </c>
    </row>
    <row r="13" spans="1:33" ht="15" customHeight="1" thickBot="1" x14ac:dyDescent="0.25">
      <c r="B13" s="70" t="s">
        <v>120</v>
      </c>
      <c r="C13" s="70">
        <v>2021</v>
      </c>
      <c r="D13" s="70">
        <v>2022</v>
      </c>
      <c r="E13" s="70">
        <v>2023</v>
      </c>
      <c r="F13" s="70">
        <v>2024</v>
      </c>
      <c r="G13" s="70">
        <v>2025</v>
      </c>
      <c r="H13" s="70">
        <v>2026</v>
      </c>
      <c r="I13" s="70">
        <v>2027</v>
      </c>
      <c r="J13" s="70">
        <v>2028</v>
      </c>
      <c r="K13" s="70">
        <v>2029</v>
      </c>
      <c r="L13" s="70">
        <v>2030</v>
      </c>
      <c r="M13" s="70">
        <v>2031</v>
      </c>
      <c r="N13" s="70">
        <v>2032</v>
      </c>
      <c r="O13" s="70">
        <v>2033</v>
      </c>
      <c r="P13" s="70">
        <v>2034</v>
      </c>
      <c r="Q13" s="70">
        <v>2035</v>
      </c>
      <c r="R13" s="70">
        <v>2036</v>
      </c>
      <c r="S13" s="70">
        <v>2037</v>
      </c>
      <c r="T13" s="70">
        <v>2038</v>
      </c>
      <c r="U13" s="70">
        <v>2039</v>
      </c>
      <c r="V13" s="70">
        <v>2040</v>
      </c>
      <c r="W13" s="70">
        <v>2041</v>
      </c>
      <c r="X13" s="70">
        <v>2042</v>
      </c>
      <c r="Y13" s="70">
        <v>2043</v>
      </c>
      <c r="Z13" s="70">
        <v>2044</v>
      </c>
      <c r="AA13" s="70">
        <v>2045</v>
      </c>
      <c r="AB13" s="70">
        <v>2046</v>
      </c>
      <c r="AC13" s="70">
        <v>2047</v>
      </c>
      <c r="AD13" s="70">
        <v>2048</v>
      </c>
      <c r="AE13" s="70">
        <v>2049</v>
      </c>
      <c r="AF13" s="70">
        <v>2050</v>
      </c>
      <c r="AG13" s="69" t="s">
        <v>638</v>
      </c>
    </row>
    <row r="14" spans="1:33" ht="15" customHeight="1" thickTop="1" x14ac:dyDescent="0.2"/>
    <row r="15" spans="1:33" ht="15" customHeight="1" x14ac:dyDescent="0.2">
      <c r="B15" s="66" t="s">
        <v>121</v>
      </c>
    </row>
    <row r="17" spans="1:33" ht="15" customHeight="1" x14ac:dyDescent="0.25">
      <c r="B17" s="66" t="s">
        <v>76</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66" t="s">
        <v>122</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63" t="s">
        <v>376</v>
      </c>
      <c r="B19" s="62" t="s">
        <v>123</v>
      </c>
      <c r="C19" s="65">
        <v>937.80651899999998</v>
      </c>
      <c r="D19" s="65">
        <v>902.79296899999997</v>
      </c>
      <c r="E19" s="65">
        <v>855.84497099999999</v>
      </c>
      <c r="F19" s="65">
        <v>729.351135</v>
      </c>
      <c r="G19" s="65">
        <v>694.98992899999996</v>
      </c>
      <c r="H19" s="65">
        <v>676.45062299999995</v>
      </c>
      <c r="I19" s="65">
        <v>654.36309800000004</v>
      </c>
      <c r="J19" s="65">
        <v>651.690247</v>
      </c>
      <c r="K19" s="65">
        <v>648.38378899999998</v>
      </c>
      <c r="L19" s="65">
        <v>634.29834000000005</v>
      </c>
      <c r="M19" s="65">
        <v>628.358521</v>
      </c>
      <c r="N19" s="65">
        <v>614.23730499999999</v>
      </c>
      <c r="O19" s="65">
        <v>619.12335199999995</v>
      </c>
      <c r="P19" s="65">
        <v>591.74993900000004</v>
      </c>
      <c r="Q19" s="65">
        <v>562.14038100000005</v>
      </c>
      <c r="R19" s="65">
        <v>550.95330799999999</v>
      </c>
      <c r="S19" s="65">
        <v>539.45202600000005</v>
      </c>
      <c r="T19" s="65">
        <v>537.27612299999998</v>
      </c>
      <c r="U19" s="65">
        <v>535.66595500000005</v>
      </c>
      <c r="V19" s="65">
        <v>527.23278800000003</v>
      </c>
      <c r="W19" s="65">
        <v>526.12933299999997</v>
      </c>
      <c r="X19" s="65">
        <v>520.81158400000004</v>
      </c>
      <c r="Y19" s="65">
        <v>512.45068400000002</v>
      </c>
      <c r="Z19" s="65">
        <v>506.18017600000002</v>
      </c>
      <c r="AA19" s="65">
        <v>494.879456</v>
      </c>
      <c r="AB19" s="65">
        <v>490.44732699999997</v>
      </c>
      <c r="AC19" s="65">
        <v>481.47122200000001</v>
      </c>
      <c r="AD19" s="65">
        <v>472.30859400000003</v>
      </c>
      <c r="AE19" s="65">
        <v>468.36456299999998</v>
      </c>
      <c r="AF19" s="65">
        <v>473.48391700000002</v>
      </c>
      <c r="AG19" s="60">
        <v>-2.3290999999999999E-2</v>
      </c>
    </row>
    <row r="20" spans="1:33" ht="15" customHeight="1" x14ac:dyDescent="0.25">
      <c r="A20" s="63" t="s">
        <v>377</v>
      </c>
      <c r="B20" s="62" t="s">
        <v>124</v>
      </c>
      <c r="C20" s="65">
        <v>10.325683</v>
      </c>
      <c r="D20" s="65">
        <v>9.9716819999999995</v>
      </c>
      <c r="E20" s="65">
        <v>9.8739460000000001</v>
      </c>
      <c r="F20" s="65">
        <v>9.2415900000000004</v>
      </c>
      <c r="G20" s="65">
        <v>8.9796390000000006</v>
      </c>
      <c r="H20" s="65">
        <v>8.5543180000000003</v>
      </c>
      <c r="I20" s="65">
        <v>8.0035860000000003</v>
      </c>
      <c r="J20" s="65">
        <v>7.7386460000000001</v>
      </c>
      <c r="K20" s="65">
        <v>7.6099759999999996</v>
      </c>
      <c r="L20" s="65">
        <v>7.3755269999999999</v>
      </c>
      <c r="M20" s="65">
        <v>7.0891250000000001</v>
      </c>
      <c r="N20" s="65">
        <v>7.0004819999999999</v>
      </c>
      <c r="O20" s="65">
        <v>6.949179</v>
      </c>
      <c r="P20" s="65">
        <v>6.8016050000000003</v>
      </c>
      <c r="Q20" s="65">
        <v>6.6316959999999998</v>
      </c>
      <c r="R20" s="65">
        <v>6.4897220000000004</v>
      </c>
      <c r="S20" s="65">
        <v>6.3067989999999998</v>
      </c>
      <c r="T20" s="65">
        <v>6.1372920000000004</v>
      </c>
      <c r="U20" s="65">
        <v>6.0496840000000001</v>
      </c>
      <c r="V20" s="65">
        <v>5.9248669999999999</v>
      </c>
      <c r="W20" s="65">
        <v>5.6518930000000003</v>
      </c>
      <c r="X20" s="65">
        <v>5.3545189999999998</v>
      </c>
      <c r="Y20" s="65">
        <v>5.0375579999999998</v>
      </c>
      <c r="Z20" s="65">
        <v>4.7243599999999999</v>
      </c>
      <c r="AA20" s="65">
        <v>4.3967530000000004</v>
      </c>
      <c r="AB20" s="65">
        <v>4.3811</v>
      </c>
      <c r="AC20" s="65">
        <v>4.359108</v>
      </c>
      <c r="AD20" s="65">
        <v>4.3538969999999999</v>
      </c>
      <c r="AE20" s="65">
        <v>4.354527</v>
      </c>
      <c r="AF20" s="65">
        <v>4.384093</v>
      </c>
      <c r="AG20" s="60">
        <v>-2.9107999999999998E-2</v>
      </c>
    </row>
    <row r="21" spans="1:33" ht="15" customHeight="1" x14ac:dyDescent="0.25">
      <c r="A21" s="63" t="s">
        <v>378</v>
      </c>
      <c r="B21" s="62" t="s">
        <v>125</v>
      </c>
      <c r="C21" s="65">
        <v>1324.787476</v>
      </c>
      <c r="D21" s="65">
        <v>1268.3551030000001</v>
      </c>
      <c r="E21" s="65">
        <v>1301.400269</v>
      </c>
      <c r="F21" s="65">
        <v>1306.0239260000001</v>
      </c>
      <c r="G21" s="65">
        <v>1285.2064210000001</v>
      </c>
      <c r="H21" s="65">
        <v>1275.9132079999999</v>
      </c>
      <c r="I21" s="65">
        <v>1253.3908690000001</v>
      </c>
      <c r="J21" s="65">
        <v>1285.943481</v>
      </c>
      <c r="K21" s="65">
        <v>1278.0649410000001</v>
      </c>
      <c r="L21" s="65">
        <v>1252.3782960000001</v>
      </c>
      <c r="M21" s="65">
        <v>1239.450073</v>
      </c>
      <c r="N21" s="65">
        <v>1240.1385499999999</v>
      </c>
      <c r="O21" s="65">
        <v>1269.8836670000001</v>
      </c>
      <c r="P21" s="65">
        <v>1239.0683590000001</v>
      </c>
      <c r="Q21" s="65">
        <v>1206.352539</v>
      </c>
      <c r="R21" s="65">
        <v>1191.448975</v>
      </c>
      <c r="S21" s="65">
        <v>1211.171509</v>
      </c>
      <c r="T21" s="65">
        <v>1232.719971</v>
      </c>
      <c r="U21" s="65">
        <v>1255.490112</v>
      </c>
      <c r="V21" s="65">
        <v>1277.2116699999999</v>
      </c>
      <c r="W21" s="65">
        <v>1291.8709719999999</v>
      </c>
      <c r="X21" s="65">
        <v>1308.7932129999999</v>
      </c>
      <c r="Y21" s="65">
        <v>1332.0986330000001</v>
      </c>
      <c r="Z21" s="65">
        <v>1346.3055420000001</v>
      </c>
      <c r="AA21" s="65">
        <v>1361.4132079999999</v>
      </c>
      <c r="AB21" s="65">
        <v>1385.244751</v>
      </c>
      <c r="AC21" s="65">
        <v>1405.9060059999999</v>
      </c>
      <c r="AD21" s="65">
        <v>1426.9989009999999</v>
      </c>
      <c r="AE21" s="65">
        <v>1445.200439</v>
      </c>
      <c r="AF21" s="65">
        <v>1473.2524410000001</v>
      </c>
      <c r="AG21" s="60">
        <v>3.6700000000000001E-3</v>
      </c>
    </row>
    <row r="22" spans="1:33" ht="15" customHeight="1" x14ac:dyDescent="0.25">
      <c r="A22" s="63" t="s">
        <v>379</v>
      </c>
      <c r="B22" s="62" t="s">
        <v>126</v>
      </c>
      <c r="C22" s="65">
        <v>777.68218999999999</v>
      </c>
      <c r="D22" s="65">
        <v>783.61560099999997</v>
      </c>
      <c r="E22" s="65">
        <v>785.479919</v>
      </c>
      <c r="F22" s="65">
        <v>788.97302200000001</v>
      </c>
      <c r="G22" s="65">
        <v>781.77600099999995</v>
      </c>
      <c r="H22" s="65">
        <v>773.33514400000001</v>
      </c>
      <c r="I22" s="65">
        <v>759.40319799999997</v>
      </c>
      <c r="J22" s="65">
        <v>705.65112299999998</v>
      </c>
      <c r="K22" s="65">
        <v>699.00122099999999</v>
      </c>
      <c r="L22" s="65">
        <v>699.71972700000003</v>
      </c>
      <c r="M22" s="65">
        <v>700.81298800000002</v>
      </c>
      <c r="N22" s="65">
        <v>701.57141100000001</v>
      </c>
      <c r="O22" s="65">
        <v>651.97454800000003</v>
      </c>
      <c r="P22" s="65">
        <v>652.66906700000004</v>
      </c>
      <c r="Q22" s="65">
        <v>646.13622999999995</v>
      </c>
      <c r="R22" s="65">
        <v>647.18078600000001</v>
      </c>
      <c r="S22" s="65">
        <v>647.391479</v>
      </c>
      <c r="T22" s="65">
        <v>647.592896</v>
      </c>
      <c r="U22" s="65">
        <v>647.60253899999998</v>
      </c>
      <c r="V22" s="65">
        <v>647.93890399999998</v>
      </c>
      <c r="W22" s="65">
        <v>649.192139</v>
      </c>
      <c r="X22" s="65">
        <v>650.09667999999999</v>
      </c>
      <c r="Y22" s="65">
        <v>650.97113000000002</v>
      </c>
      <c r="Z22" s="65">
        <v>651.73388699999998</v>
      </c>
      <c r="AA22" s="65">
        <v>652.55200200000002</v>
      </c>
      <c r="AB22" s="65">
        <v>652.97900400000003</v>
      </c>
      <c r="AC22" s="65">
        <v>653.40454099999999</v>
      </c>
      <c r="AD22" s="65">
        <v>653.66992200000004</v>
      </c>
      <c r="AE22" s="65">
        <v>653.99096699999996</v>
      </c>
      <c r="AF22" s="65">
        <v>654.45459000000005</v>
      </c>
      <c r="AG22" s="60">
        <v>-5.9309999999999996E-3</v>
      </c>
    </row>
    <row r="23" spans="1:33" ht="15" customHeight="1" x14ac:dyDescent="0.25">
      <c r="A23" s="63" t="s">
        <v>380</v>
      </c>
      <c r="B23" s="62" t="s">
        <v>127</v>
      </c>
      <c r="C23" s="65">
        <v>1.1057900000000001</v>
      </c>
      <c r="D23" s="65">
        <v>0.82832899999999998</v>
      </c>
      <c r="E23" s="65">
        <v>0.41644399999999998</v>
      </c>
      <c r="F23" s="65">
        <v>0.22955500000000001</v>
      </c>
      <c r="G23" s="65">
        <v>2.4784E-2</v>
      </c>
      <c r="H23" s="65">
        <v>-0.128501</v>
      </c>
      <c r="I23" s="65">
        <v>-0.32017499999999999</v>
      </c>
      <c r="J23" s="65">
        <v>-0.37199700000000002</v>
      </c>
      <c r="K23" s="65">
        <v>-0.63732900000000003</v>
      </c>
      <c r="L23" s="65">
        <v>-0.79818999999999996</v>
      </c>
      <c r="M23" s="65">
        <v>-1.2468600000000001</v>
      </c>
      <c r="N23" s="65">
        <v>-1.445219</v>
      </c>
      <c r="O23" s="65">
        <v>-1.6805270000000001</v>
      </c>
      <c r="P23" s="65">
        <v>-1.7603610000000001</v>
      </c>
      <c r="Q23" s="65">
        <v>-1.677886</v>
      </c>
      <c r="R23" s="65">
        <v>-1.6107610000000001</v>
      </c>
      <c r="S23" s="65">
        <v>-1.567534</v>
      </c>
      <c r="T23" s="65">
        <v>-1.6093440000000001</v>
      </c>
      <c r="U23" s="65">
        <v>-1.6912370000000001</v>
      </c>
      <c r="V23" s="65">
        <v>-1.8047550000000001</v>
      </c>
      <c r="W23" s="65">
        <v>-1.993746</v>
      </c>
      <c r="X23" s="65">
        <v>-2.1602760000000001</v>
      </c>
      <c r="Y23" s="65">
        <v>-2.1953860000000001</v>
      </c>
      <c r="Z23" s="65">
        <v>-2.5947</v>
      </c>
      <c r="AA23" s="65">
        <v>-2.8236819999999998</v>
      </c>
      <c r="AB23" s="65">
        <v>-2.8466830000000001</v>
      </c>
      <c r="AC23" s="65">
        <v>-2.9184220000000001</v>
      </c>
      <c r="AD23" s="65">
        <v>-3.0836359999999998</v>
      </c>
      <c r="AE23" s="65">
        <v>-3.2247159999999999</v>
      </c>
      <c r="AF23" s="65">
        <v>-3.2493159999999999</v>
      </c>
      <c r="AG23" s="60" t="s">
        <v>637</v>
      </c>
    </row>
    <row r="24" spans="1:33" ht="15" customHeight="1" x14ac:dyDescent="0.25">
      <c r="A24" s="63" t="s">
        <v>381</v>
      </c>
      <c r="B24" s="62" t="s">
        <v>128</v>
      </c>
      <c r="C24" s="65">
        <v>783.80328399999996</v>
      </c>
      <c r="D24" s="65">
        <v>872.53186000000005</v>
      </c>
      <c r="E24" s="65">
        <v>950.47485400000005</v>
      </c>
      <c r="F24" s="65">
        <v>1076.493164</v>
      </c>
      <c r="G24" s="65">
        <v>1158.3773189999999</v>
      </c>
      <c r="H24" s="65">
        <v>1200.804443</v>
      </c>
      <c r="I24" s="65">
        <v>1266.6345209999999</v>
      </c>
      <c r="J24" s="65">
        <v>1300.6014399999999</v>
      </c>
      <c r="K24" s="65">
        <v>1329.404053</v>
      </c>
      <c r="L24" s="65">
        <v>1376.9293210000001</v>
      </c>
      <c r="M24" s="65">
        <v>1409.3020019999999</v>
      </c>
      <c r="N24" s="65">
        <v>1441.8084719999999</v>
      </c>
      <c r="O24" s="65">
        <v>1475.258789</v>
      </c>
      <c r="P24" s="65">
        <v>1546.3623050000001</v>
      </c>
      <c r="Q24" s="65">
        <v>1638.091797</v>
      </c>
      <c r="R24" s="65">
        <v>1688.966553</v>
      </c>
      <c r="S24" s="65">
        <v>1709.6907960000001</v>
      </c>
      <c r="T24" s="65">
        <v>1718.6403809999999</v>
      </c>
      <c r="U24" s="65">
        <v>1727.398682</v>
      </c>
      <c r="V24" s="65">
        <v>1738.317749</v>
      </c>
      <c r="W24" s="65">
        <v>1753.3752440000001</v>
      </c>
      <c r="X24" s="65">
        <v>1770.1915280000001</v>
      </c>
      <c r="Y24" s="65">
        <v>1786.8985600000001</v>
      </c>
      <c r="Z24" s="65">
        <v>1810.6259769999999</v>
      </c>
      <c r="AA24" s="65">
        <v>1839.476318</v>
      </c>
      <c r="AB24" s="65">
        <v>1858.6704099999999</v>
      </c>
      <c r="AC24" s="65">
        <v>1883.4830320000001</v>
      </c>
      <c r="AD24" s="65">
        <v>1906.640625</v>
      </c>
      <c r="AE24" s="65">
        <v>1927.0048830000001</v>
      </c>
      <c r="AF24" s="65">
        <v>1938.4849850000001</v>
      </c>
      <c r="AG24" s="60">
        <v>3.1717000000000002E-2</v>
      </c>
    </row>
    <row r="25" spans="1:33" ht="15" customHeight="1" x14ac:dyDescent="0.25">
      <c r="A25" s="63" t="s">
        <v>382</v>
      </c>
      <c r="B25" s="62" t="s">
        <v>129</v>
      </c>
      <c r="C25" s="65">
        <v>0</v>
      </c>
      <c r="D25" s="65">
        <v>0</v>
      </c>
      <c r="E25" s="65">
        <v>0.33903</v>
      </c>
      <c r="F25" s="65">
        <v>0.38707200000000003</v>
      </c>
      <c r="G25" s="65">
        <v>0.43454700000000002</v>
      </c>
      <c r="H25" s="65">
        <v>0.48899700000000001</v>
      </c>
      <c r="I25" s="65">
        <v>0.57694900000000005</v>
      </c>
      <c r="J25" s="65">
        <v>0.67322599999999999</v>
      </c>
      <c r="K25" s="65">
        <v>0.76245300000000005</v>
      </c>
      <c r="L25" s="65">
        <v>0.85936299999999999</v>
      </c>
      <c r="M25" s="65">
        <v>0.97320899999999999</v>
      </c>
      <c r="N25" s="65">
        <v>1.135181</v>
      </c>
      <c r="O25" s="65">
        <v>1.293088</v>
      </c>
      <c r="P25" s="65">
        <v>1.4535340000000001</v>
      </c>
      <c r="Q25" s="65">
        <v>1.6771659999999999</v>
      </c>
      <c r="R25" s="65">
        <v>1.9360310000000001</v>
      </c>
      <c r="S25" s="65">
        <v>2.2131110000000001</v>
      </c>
      <c r="T25" s="65">
        <v>2.488845</v>
      </c>
      <c r="U25" s="65">
        <v>2.7750699999999999</v>
      </c>
      <c r="V25" s="65">
        <v>3.0530870000000001</v>
      </c>
      <c r="W25" s="65">
        <v>3.3305560000000001</v>
      </c>
      <c r="X25" s="65">
        <v>3.6225130000000001</v>
      </c>
      <c r="Y25" s="65">
        <v>3.934113</v>
      </c>
      <c r="Z25" s="65">
        <v>4.2565770000000001</v>
      </c>
      <c r="AA25" s="65">
        <v>4.5881169999999996</v>
      </c>
      <c r="AB25" s="65">
        <v>4.9442789999999999</v>
      </c>
      <c r="AC25" s="65">
        <v>5.3320460000000001</v>
      </c>
      <c r="AD25" s="65">
        <v>5.6972519999999998</v>
      </c>
      <c r="AE25" s="65">
        <v>6.0953569999999999</v>
      </c>
      <c r="AF25" s="65">
        <v>6.5065730000000004</v>
      </c>
      <c r="AG25" s="60" t="s">
        <v>637</v>
      </c>
    </row>
    <row r="26" spans="1:33" ht="15" customHeight="1" x14ac:dyDescent="0.2">
      <c r="A26" s="63" t="s">
        <v>383</v>
      </c>
      <c r="B26" s="66" t="s">
        <v>130</v>
      </c>
      <c r="C26" s="77">
        <v>3835.5107419999999</v>
      </c>
      <c r="D26" s="77">
        <v>3838.095703</v>
      </c>
      <c r="E26" s="77">
        <v>3903.8295899999998</v>
      </c>
      <c r="F26" s="77">
        <v>3910.6994629999999</v>
      </c>
      <c r="G26" s="77">
        <v>3929.7890619999998</v>
      </c>
      <c r="H26" s="77">
        <v>3935.4184570000002</v>
      </c>
      <c r="I26" s="77">
        <v>3942.0520019999999</v>
      </c>
      <c r="J26" s="77">
        <v>3951.9262699999999</v>
      </c>
      <c r="K26" s="77">
        <v>3962.5893550000001</v>
      </c>
      <c r="L26" s="77">
        <v>3970.7626949999999</v>
      </c>
      <c r="M26" s="77">
        <v>3984.7390140000002</v>
      </c>
      <c r="N26" s="77">
        <v>4004.446289</v>
      </c>
      <c r="O26" s="77">
        <v>4022.8020019999999</v>
      </c>
      <c r="P26" s="77">
        <v>4036.3447270000001</v>
      </c>
      <c r="Q26" s="77">
        <v>4059.351807</v>
      </c>
      <c r="R26" s="77">
        <v>4085.3645019999999</v>
      </c>
      <c r="S26" s="77">
        <v>4114.6577150000003</v>
      </c>
      <c r="T26" s="77">
        <v>4143.2456050000001</v>
      </c>
      <c r="U26" s="77">
        <v>4173.2905270000001</v>
      </c>
      <c r="V26" s="77">
        <v>4197.8745120000003</v>
      </c>
      <c r="W26" s="77">
        <v>4227.5561520000001</v>
      </c>
      <c r="X26" s="77">
        <v>4256.7099609999996</v>
      </c>
      <c r="Y26" s="77">
        <v>4289.1953119999998</v>
      </c>
      <c r="Z26" s="77">
        <v>4321.2314450000003</v>
      </c>
      <c r="AA26" s="77">
        <v>4354.4819340000004</v>
      </c>
      <c r="AB26" s="77">
        <v>4393.8203119999998</v>
      </c>
      <c r="AC26" s="77">
        <v>4431.0375979999999</v>
      </c>
      <c r="AD26" s="77">
        <v>4466.5854490000002</v>
      </c>
      <c r="AE26" s="77">
        <v>4501.7861329999996</v>
      </c>
      <c r="AF26" s="77">
        <v>4547.3173829999996</v>
      </c>
      <c r="AG26" s="67">
        <v>5.8869999999999999E-3</v>
      </c>
    </row>
    <row r="27" spans="1:33" ht="15" customHeight="1" x14ac:dyDescent="0.25">
      <c r="B27" s="66" t="s">
        <v>131</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63" t="s">
        <v>384</v>
      </c>
      <c r="B28" s="62" t="s">
        <v>123</v>
      </c>
      <c r="C28" s="65">
        <v>9.8878730000000008</v>
      </c>
      <c r="D28" s="65">
        <v>9.7372390000000006</v>
      </c>
      <c r="E28" s="65">
        <v>9.7381200000000003</v>
      </c>
      <c r="F28" s="65">
        <v>9.0669160000000009</v>
      </c>
      <c r="G28" s="65">
        <v>8.7158189999999998</v>
      </c>
      <c r="H28" s="65">
        <v>8.6379669999999997</v>
      </c>
      <c r="I28" s="65">
        <v>8.6379660000000005</v>
      </c>
      <c r="J28" s="65">
        <v>8.7142820000000007</v>
      </c>
      <c r="K28" s="65">
        <v>8.7136130000000005</v>
      </c>
      <c r="L28" s="65">
        <v>8.7129829999999995</v>
      </c>
      <c r="M28" s="65">
        <v>8.7124290000000002</v>
      </c>
      <c r="N28" s="65">
        <v>8.7121089999999999</v>
      </c>
      <c r="O28" s="65">
        <v>8.7117090000000008</v>
      </c>
      <c r="P28" s="65">
        <v>8.7112540000000003</v>
      </c>
      <c r="Q28" s="65">
        <v>8.7108349999999994</v>
      </c>
      <c r="R28" s="65">
        <v>8.7103940000000009</v>
      </c>
      <c r="S28" s="65">
        <v>8.7099449999999994</v>
      </c>
      <c r="T28" s="65">
        <v>8.7094749999999994</v>
      </c>
      <c r="U28" s="65">
        <v>8.7090230000000002</v>
      </c>
      <c r="V28" s="65">
        <v>8.7084430000000008</v>
      </c>
      <c r="W28" s="65">
        <v>8.7078509999999998</v>
      </c>
      <c r="X28" s="65">
        <v>8.7072800000000008</v>
      </c>
      <c r="Y28" s="65">
        <v>8.7067119999999996</v>
      </c>
      <c r="Z28" s="65">
        <v>8.7060110000000002</v>
      </c>
      <c r="AA28" s="65">
        <v>8.7053469999999997</v>
      </c>
      <c r="AB28" s="65">
        <v>8.6379669999999997</v>
      </c>
      <c r="AC28" s="65">
        <v>8.6379669999999997</v>
      </c>
      <c r="AD28" s="65">
        <v>8.6379660000000005</v>
      </c>
      <c r="AE28" s="65">
        <v>8.6379660000000005</v>
      </c>
      <c r="AF28" s="65">
        <v>8.6379669999999997</v>
      </c>
      <c r="AG28" s="60">
        <v>-4.6490000000000004E-3</v>
      </c>
    </row>
    <row r="29" spans="1:33" ht="15" customHeight="1" x14ac:dyDescent="0.25">
      <c r="A29" s="63" t="s">
        <v>385</v>
      </c>
      <c r="B29" s="62" t="s">
        <v>124</v>
      </c>
      <c r="C29" s="65">
        <v>0.54574400000000001</v>
      </c>
      <c r="D29" s="65">
        <v>0.54574400000000001</v>
      </c>
      <c r="E29" s="65">
        <v>0.54462900000000003</v>
      </c>
      <c r="F29" s="65">
        <v>0.54190799999999995</v>
      </c>
      <c r="G29" s="65">
        <v>0.54049800000000003</v>
      </c>
      <c r="H29" s="65">
        <v>0.54018500000000003</v>
      </c>
      <c r="I29" s="65">
        <v>0.54018500000000003</v>
      </c>
      <c r="J29" s="65">
        <v>0.54049199999999997</v>
      </c>
      <c r="K29" s="65">
        <v>0.540489</v>
      </c>
      <c r="L29" s="65">
        <v>0.54048600000000002</v>
      </c>
      <c r="M29" s="65">
        <v>0.54048399999999996</v>
      </c>
      <c r="N29" s="65">
        <v>0.54048300000000005</v>
      </c>
      <c r="O29" s="65">
        <v>0.54048099999999999</v>
      </c>
      <c r="P29" s="65">
        <v>0.54047900000000004</v>
      </c>
      <c r="Q29" s="65">
        <v>0.54047800000000001</v>
      </c>
      <c r="R29" s="65">
        <v>0.54047599999999996</v>
      </c>
      <c r="S29" s="65">
        <v>0.54047400000000001</v>
      </c>
      <c r="T29" s="65">
        <v>0.54047199999999995</v>
      </c>
      <c r="U29" s="65">
        <v>0.54047000000000001</v>
      </c>
      <c r="V29" s="65">
        <v>0.54046799999999995</v>
      </c>
      <c r="W29" s="65">
        <v>0.540466</v>
      </c>
      <c r="X29" s="65">
        <v>0.54046300000000003</v>
      </c>
      <c r="Y29" s="65">
        <v>0.54046099999999997</v>
      </c>
      <c r="Z29" s="65">
        <v>0.54048700000000005</v>
      </c>
      <c r="AA29" s="65">
        <v>0.54047500000000004</v>
      </c>
      <c r="AB29" s="65">
        <v>0.54018500000000003</v>
      </c>
      <c r="AC29" s="65">
        <v>0.54018500000000003</v>
      </c>
      <c r="AD29" s="65">
        <v>0.54018500000000003</v>
      </c>
      <c r="AE29" s="65">
        <v>0.54018500000000003</v>
      </c>
      <c r="AF29" s="65">
        <v>0.540215</v>
      </c>
      <c r="AG29" s="60">
        <v>-3.5100000000000002E-4</v>
      </c>
    </row>
    <row r="30" spans="1:33" ht="15" customHeight="1" x14ac:dyDescent="0.25">
      <c r="A30" s="63" t="s">
        <v>386</v>
      </c>
      <c r="B30" s="62" t="s">
        <v>132</v>
      </c>
      <c r="C30" s="65">
        <v>125.155128</v>
      </c>
      <c r="D30" s="65">
        <v>124.11322</v>
      </c>
      <c r="E30" s="65">
        <v>124.797318</v>
      </c>
      <c r="F30" s="65">
        <v>123.608902</v>
      </c>
      <c r="G30" s="65">
        <v>120.591255</v>
      </c>
      <c r="H30" s="65">
        <v>119.676529</v>
      </c>
      <c r="I30" s="65">
        <v>117.799728</v>
      </c>
      <c r="J30" s="65">
        <v>117.323868</v>
      </c>
      <c r="K30" s="65">
        <v>117.428764</v>
      </c>
      <c r="L30" s="65">
        <v>116.909081</v>
      </c>
      <c r="M30" s="65">
        <v>116.910194</v>
      </c>
      <c r="N30" s="65">
        <v>116.82540899999999</v>
      </c>
      <c r="O30" s="65">
        <v>116.824844</v>
      </c>
      <c r="P30" s="65">
        <v>116.824707</v>
      </c>
      <c r="Q30" s="65">
        <v>116.82559999999999</v>
      </c>
      <c r="R30" s="65">
        <v>116.82455400000001</v>
      </c>
      <c r="S30" s="65">
        <v>116.82299</v>
      </c>
      <c r="T30" s="65">
        <v>116.82418800000001</v>
      </c>
      <c r="U30" s="65">
        <v>116.821754</v>
      </c>
      <c r="V30" s="65">
        <v>116.822372</v>
      </c>
      <c r="W30" s="65">
        <v>116.821457</v>
      </c>
      <c r="X30" s="65">
        <v>116.821625</v>
      </c>
      <c r="Y30" s="65">
        <v>116.82223500000001</v>
      </c>
      <c r="Z30" s="65">
        <v>116.825401</v>
      </c>
      <c r="AA30" s="65">
        <v>116.82431</v>
      </c>
      <c r="AB30" s="65">
        <v>116.826836</v>
      </c>
      <c r="AC30" s="65">
        <v>116.82753</v>
      </c>
      <c r="AD30" s="65">
        <v>116.827438</v>
      </c>
      <c r="AE30" s="65">
        <v>116.827538</v>
      </c>
      <c r="AF30" s="65">
        <v>116.82764400000001</v>
      </c>
      <c r="AG30" s="60">
        <v>-2.3709999999999998E-3</v>
      </c>
    </row>
    <row r="31" spans="1:33" x14ac:dyDescent="0.25">
      <c r="A31" s="63" t="s">
        <v>387</v>
      </c>
      <c r="B31" s="62" t="s">
        <v>133</v>
      </c>
      <c r="C31" s="65">
        <v>4.4048020000000001</v>
      </c>
      <c r="D31" s="65">
        <v>4.2940440000000004</v>
      </c>
      <c r="E31" s="65">
        <v>4.3353659999999996</v>
      </c>
      <c r="F31" s="65">
        <v>4.3553759999999997</v>
      </c>
      <c r="G31" s="65">
        <v>4.3590020000000003</v>
      </c>
      <c r="H31" s="65">
        <v>4.3620330000000003</v>
      </c>
      <c r="I31" s="65">
        <v>4.3649870000000002</v>
      </c>
      <c r="J31" s="65">
        <v>4.3617699999999999</v>
      </c>
      <c r="K31" s="65">
        <v>4.3623339999999997</v>
      </c>
      <c r="L31" s="65">
        <v>4.371397</v>
      </c>
      <c r="M31" s="65">
        <v>4.3778309999999996</v>
      </c>
      <c r="N31" s="65">
        <v>4.3771639999999996</v>
      </c>
      <c r="O31" s="65">
        <v>4.3812139999999999</v>
      </c>
      <c r="P31" s="65">
        <v>4.3820569999999996</v>
      </c>
      <c r="Q31" s="65">
        <v>4.3849729999999996</v>
      </c>
      <c r="R31" s="65">
        <v>4.3874370000000003</v>
      </c>
      <c r="S31" s="65">
        <v>4.3892309999999997</v>
      </c>
      <c r="T31" s="65">
        <v>4.3907800000000003</v>
      </c>
      <c r="U31" s="65">
        <v>4.3911499999999997</v>
      </c>
      <c r="V31" s="65">
        <v>4.3924880000000002</v>
      </c>
      <c r="W31" s="65">
        <v>4.4034519999999997</v>
      </c>
      <c r="X31" s="65">
        <v>4.4050890000000003</v>
      </c>
      <c r="Y31" s="65">
        <v>4.4061940000000002</v>
      </c>
      <c r="Z31" s="65">
        <v>4.4085219999999996</v>
      </c>
      <c r="AA31" s="65">
        <v>4.4096149999999996</v>
      </c>
      <c r="AB31" s="65">
        <v>4.4098980000000001</v>
      </c>
      <c r="AC31" s="65">
        <v>4.4555309999999997</v>
      </c>
      <c r="AD31" s="65">
        <v>4.4602139999999997</v>
      </c>
      <c r="AE31" s="65">
        <v>4.4876440000000004</v>
      </c>
      <c r="AF31" s="65">
        <v>4.4943600000000004</v>
      </c>
      <c r="AG31" s="60">
        <v>6.9399999999999996E-4</v>
      </c>
    </row>
    <row r="32" spans="1:33" x14ac:dyDescent="0.25">
      <c r="A32" s="63" t="s">
        <v>508</v>
      </c>
      <c r="B32" s="62" t="s">
        <v>501</v>
      </c>
      <c r="C32" s="65">
        <v>0.27832000000000001</v>
      </c>
      <c r="D32" s="65">
        <v>0.279312</v>
      </c>
      <c r="E32" s="65">
        <v>0.27149800000000002</v>
      </c>
      <c r="F32" s="65">
        <v>0.26904899999999998</v>
      </c>
      <c r="G32" s="65">
        <v>0.26565</v>
      </c>
      <c r="H32" s="65">
        <v>0.26277800000000001</v>
      </c>
      <c r="I32" s="65">
        <v>0.26032</v>
      </c>
      <c r="J32" s="65">
        <v>0.26112999999999997</v>
      </c>
      <c r="K32" s="65">
        <v>0.258299</v>
      </c>
      <c r="L32" s="65">
        <v>0.256469</v>
      </c>
      <c r="M32" s="65">
        <v>0.25328099999999998</v>
      </c>
      <c r="N32" s="65">
        <v>0.25102799999999997</v>
      </c>
      <c r="O32" s="65">
        <v>0.24720400000000001</v>
      </c>
      <c r="P32" s="65">
        <v>0.24609900000000001</v>
      </c>
      <c r="Q32" s="65">
        <v>0.242835</v>
      </c>
      <c r="R32" s="65">
        <v>0.24036199999999999</v>
      </c>
      <c r="S32" s="65">
        <v>0.23752000000000001</v>
      </c>
      <c r="T32" s="65">
        <v>0.234927</v>
      </c>
      <c r="U32" s="65">
        <v>0.23409199999999999</v>
      </c>
      <c r="V32" s="65">
        <v>0.23255400000000001</v>
      </c>
      <c r="W32" s="65">
        <v>0.234182</v>
      </c>
      <c r="X32" s="65">
        <v>0.23249900000000001</v>
      </c>
      <c r="Y32" s="65">
        <v>0.23087099999999999</v>
      </c>
      <c r="Z32" s="65">
        <v>0.22889399999999999</v>
      </c>
      <c r="AA32" s="65">
        <v>0.227549</v>
      </c>
      <c r="AB32" s="65">
        <v>0.226603</v>
      </c>
      <c r="AC32" s="65">
        <v>0.24007500000000001</v>
      </c>
      <c r="AD32" s="65">
        <v>0.239788</v>
      </c>
      <c r="AE32" s="65">
        <v>0.23930999999999999</v>
      </c>
      <c r="AF32" s="65">
        <v>0.239121</v>
      </c>
      <c r="AG32" s="60">
        <v>-5.2209999999999999E-3</v>
      </c>
    </row>
    <row r="33" spans="1:33" ht="12" x14ac:dyDescent="0.2">
      <c r="A33" s="63" t="s">
        <v>388</v>
      </c>
      <c r="B33" s="66" t="s">
        <v>130</v>
      </c>
      <c r="C33" s="77">
        <v>140.27186599999999</v>
      </c>
      <c r="D33" s="77">
        <v>138.969559</v>
      </c>
      <c r="E33" s="77">
        <v>139.68693500000001</v>
      </c>
      <c r="F33" s="77">
        <v>137.84214800000001</v>
      </c>
      <c r="G33" s="77">
        <v>134.472229</v>
      </c>
      <c r="H33" s="77">
        <v>133.479477</v>
      </c>
      <c r="I33" s="77">
        <v>131.603195</v>
      </c>
      <c r="J33" s="77">
        <v>131.201538</v>
      </c>
      <c r="K33" s="77">
        <v>131.30349699999999</v>
      </c>
      <c r="L33" s="77">
        <v>130.79042100000001</v>
      </c>
      <c r="M33" s="77">
        <v>130.79422</v>
      </c>
      <c r="N33" s="77">
        <v>130.70619199999999</v>
      </c>
      <c r="O33" s="77">
        <v>130.705444</v>
      </c>
      <c r="P33" s="77">
        <v>130.70459</v>
      </c>
      <c r="Q33" s="77">
        <v>130.70472699999999</v>
      </c>
      <c r="R33" s="77">
        <v>130.70323200000001</v>
      </c>
      <c r="S33" s="77">
        <v>130.700165</v>
      </c>
      <c r="T33" s="77">
        <v>130.69984400000001</v>
      </c>
      <c r="U33" s="77">
        <v>130.69648699999999</v>
      </c>
      <c r="V33" s="77">
        <v>130.69631999999999</v>
      </c>
      <c r="W33" s="77">
        <v>130.707413</v>
      </c>
      <c r="X33" s="77">
        <v>130.70695499999999</v>
      </c>
      <c r="Y33" s="77">
        <v>130.70648199999999</v>
      </c>
      <c r="Z33" s="77">
        <v>130.70931999999999</v>
      </c>
      <c r="AA33" s="77">
        <v>130.707291</v>
      </c>
      <c r="AB33" s="77">
        <v>130.64149499999999</v>
      </c>
      <c r="AC33" s="77">
        <v>130.70129399999999</v>
      </c>
      <c r="AD33" s="77">
        <v>130.70559700000001</v>
      </c>
      <c r="AE33" s="77">
        <v>130.732651</v>
      </c>
      <c r="AF33" s="77">
        <v>130.739304</v>
      </c>
      <c r="AG33" s="67">
        <v>-2.4239999999999999E-3</v>
      </c>
    </row>
    <row r="34" spans="1:33" ht="12" x14ac:dyDescent="0.2">
      <c r="A34" s="63" t="s">
        <v>389</v>
      </c>
      <c r="B34" s="66" t="s">
        <v>194</v>
      </c>
      <c r="C34" s="77">
        <v>3975.7827149999998</v>
      </c>
      <c r="D34" s="77">
        <v>3977.0651859999998</v>
      </c>
      <c r="E34" s="77">
        <v>4043.5166020000001</v>
      </c>
      <c r="F34" s="77">
        <v>4048.5415039999998</v>
      </c>
      <c r="G34" s="77">
        <v>4064.2612300000001</v>
      </c>
      <c r="H34" s="77">
        <v>4068.8979490000002</v>
      </c>
      <c r="I34" s="77">
        <v>4073.6552729999999</v>
      </c>
      <c r="J34" s="77">
        <v>4083.1279300000001</v>
      </c>
      <c r="K34" s="77">
        <v>4093.8928219999998</v>
      </c>
      <c r="L34" s="77">
        <v>4101.5532229999999</v>
      </c>
      <c r="M34" s="77">
        <v>4115.533203</v>
      </c>
      <c r="N34" s="77">
        <v>4135.1523440000001</v>
      </c>
      <c r="O34" s="77">
        <v>4153.5073240000002</v>
      </c>
      <c r="P34" s="77">
        <v>4167.0493159999996</v>
      </c>
      <c r="Q34" s="77">
        <v>4190.0566410000001</v>
      </c>
      <c r="R34" s="77">
        <v>4216.0678710000002</v>
      </c>
      <c r="S34" s="77">
        <v>4245.3579099999997</v>
      </c>
      <c r="T34" s="77">
        <v>4273.9453119999998</v>
      </c>
      <c r="U34" s="77">
        <v>4303.9868159999996</v>
      </c>
      <c r="V34" s="77">
        <v>4328.5708009999998</v>
      </c>
      <c r="W34" s="77">
        <v>4358.263672</v>
      </c>
      <c r="X34" s="77">
        <v>4387.4169920000004</v>
      </c>
      <c r="Y34" s="77">
        <v>4419.9018550000001</v>
      </c>
      <c r="Z34" s="77">
        <v>4451.9409180000002</v>
      </c>
      <c r="AA34" s="77">
        <v>4485.189453</v>
      </c>
      <c r="AB34" s="77">
        <v>4524.4619140000004</v>
      </c>
      <c r="AC34" s="77">
        <v>4561.7387699999999</v>
      </c>
      <c r="AD34" s="77">
        <v>4597.2910160000001</v>
      </c>
      <c r="AE34" s="77">
        <v>4632.5185549999997</v>
      </c>
      <c r="AF34" s="77">
        <v>4678.0566410000001</v>
      </c>
      <c r="AG34" s="67">
        <v>5.6249999999999998E-3</v>
      </c>
    </row>
    <row r="35" spans="1:33" x14ac:dyDescent="0.25">
      <c r="A35" s="63" t="s">
        <v>390</v>
      </c>
      <c r="B35" s="62" t="s">
        <v>134</v>
      </c>
      <c r="C35" s="65">
        <v>14.985505</v>
      </c>
      <c r="D35" s="65">
        <v>14.902564999999999</v>
      </c>
      <c r="E35" s="65">
        <v>14.440251999999999</v>
      </c>
      <c r="F35" s="65">
        <v>14.207789</v>
      </c>
      <c r="G35" s="65">
        <v>14.154839000000001</v>
      </c>
      <c r="H35" s="65">
        <v>14.151954999999999</v>
      </c>
      <c r="I35" s="65">
        <v>14.151954999999999</v>
      </c>
      <c r="J35" s="65">
        <v>14.151928</v>
      </c>
      <c r="K35" s="65">
        <v>14.151928</v>
      </c>
      <c r="L35" s="65">
        <v>14.151908000000001</v>
      </c>
      <c r="M35" s="65">
        <v>14.151908000000001</v>
      </c>
      <c r="N35" s="65">
        <v>14.151908000000001</v>
      </c>
      <c r="O35" s="65">
        <v>14.151562999999999</v>
      </c>
      <c r="P35" s="65">
        <v>14.151562999999999</v>
      </c>
      <c r="Q35" s="65">
        <v>14.151562999999999</v>
      </c>
      <c r="R35" s="65">
        <v>14.151562999999999</v>
      </c>
      <c r="S35" s="65">
        <v>14.150729999999999</v>
      </c>
      <c r="T35" s="65">
        <v>14.150729999999999</v>
      </c>
      <c r="U35" s="65">
        <v>14.150729999999999</v>
      </c>
      <c r="V35" s="65">
        <v>14.150729999999999</v>
      </c>
      <c r="W35" s="65">
        <v>14.150729999999999</v>
      </c>
      <c r="X35" s="65">
        <v>14.150729999999999</v>
      </c>
      <c r="Y35" s="65">
        <v>14.150729999999999</v>
      </c>
      <c r="Z35" s="65">
        <v>14.150729999999999</v>
      </c>
      <c r="AA35" s="65">
        <v>14.060758999999999</v>
      </c>
      <c r="AB35" s="65">
        <v>14.060758999999999</v>
      </c>
      <c r="AC35" s="65">
        <v>14.060758999999999</v>
      </c>
      <c r="AD35" s="65">
        <v>14.060758999999999</v>
      </c>
      <c r="AE35" s="65">
        <v>14.060758999999999</v>
      </c>
      <c r="AF35" s="65">
        <v>14.060758999999999</v>
      </c>
      <c r="AG35" s="60">
        <v>-2.1940000000000002E-3</v>
      </c>
    </row>
    <row r="36" spans="1:33" x14ac:dyDescent="0.25">
      <c r="B36"/>
      <c r="C36"/>
      <c r="D36"/>
      <c r="E36"/>
      <c r="F36"/>
      <c r="G36"/>
      <c r="H36"/>
      <c r="I36"/>
      <c r="J36"/>
      <c r="K36"/>
      <c r="L36"/>
      <c r="M36"/>
      <c r="N36"/>
      <c r="O36"/>
      <c r="P36"/>
      <c r="Q36"/>
      <c r="R36"/>
      <c r="S36"/>
      <c r="T36"/>
      <c r="U36"/>
      <c r="V36"/>
      <c r="W36"/>
      <c r="X36"/>
      <c r="Y36"/>
      <c r="Z36"/>
      <c r="AA36"/>
      <c r="AB36"/>
      <c r="AC36"/>
      <c r="AD36"/>
      <c r="AE36"/>
      <c r="AF36"/>
      <c r="AG36"/>
    </row>
    <row r="37" spans="1:33" ht="12" x14ac:dyDescent="0.2">
      <c r="A37" s="63" t="s">
        <v>391</v>
      </c>
      <c r="B37" s="66" t="s">
        <v>135</v>
      </c>
      <c r="C37" s="77">
        <v>3960.7971189999998</v>
      </c>
      <c r="D37" s="77">
        <v>3962.1625979999999</v>
      </c>
      <c r="E37" s="77">
        <v>4029.0764159999999</v>
      </c>
      <c r="F37" s="77">
        <v>4034.33374</v>
      </c>
      <c r="G37" s="77">
        <v>4050.1064449999999</v>
      </c>
      <c r="H37" s="77">
        <v>4054.7460940000001</v>
      </c>
      <c r="I37" s="77">
        <v>4059.5034179999998</v>
      </c>
      <c r="J37" s="77">
        <v>4068.9760740000002</v>
      </c>
      <c r="K37" s="77">
        <v>4079.7409670000002</v>
      </c>
      <c r="L37" s="77">
        <v>4087.4013669999999</v>
      </c>
      <c r="M37" s="77">
        <v>4101.3813479999999</v>
      </c>
      <c r="N37" s="77">
        <v>4121.0004879999997</v>
      </c>
      <c r="O37" s="77">
        <v>4139.3559569999998</v>
      </c>
      <c r="P37" s="77">
        <v>4152.8979490000002</v>
      </c>
      <c r="Q37" s="77">
        <v>4175.9052730000003</v>
      </c>
      <c r="R37" s="77">
        <v>4201.9165039999998</v>
      </c>
      <c r="S37" s="77">
        <v>4231.2070309999999</v>
      </c>
      <c r="T37" s="77">
        <v>4259.7944340000004</v>
      </c>
      <c r="U37" s="77">
        <v>4289.8359380000002</v>
      </c>
      <c r="V37" s="77">
        <v>4314.419922</v>
      </c>
      <c r="W37" s="77">
        <v>4344.1127930000002</v>
      </c>
      <c r="X37" s="77">
        <v>4373.2661129999997</v>
      </c>
      <c r="Y37" s="77">
        <v>4405.7509769999997</v>
      </c>
      <c r="Z37" s="77">
        <v>4437.7900390000004</v>
      </c>
      <c r="AA37" s="77">
        <v>4471.1289059999999</v>
      </c>
      <c r="AB37" s="77">
        <v>4510.4013670000004</v>
      </c>
      <c r="AC37" s="77">
        <v>4547.6782229999999</v>
      </c>
      <c r="AD37" s="77">
        <v>4583.2304690000001</v>
      </c>
      <c r="AE37" s="77">
        <v>4618.4580079999996</v>
      </c>
      <c r="AF37" s="77">
        <v>4663.9960940000001</v>
      </c>
      <c r="AG37" s="67">
        <v>5.6509999999999998E-3</v>
      </c>
    </row>
    <row r="38" spans="1:33" x14ac:dyDescent="0.25">
      <c r="B38"/>
      <c r="C38"/>
      <c r="D38"/>
      <c r="E38"/>
      <c r="F38"/>
      <c r="G38"/>
      <c r="H38"/>
      <c r="I38"/>
      <c r="J38"/>
      <c r="K38"/>
      <c r="L38"/>
      <c r="M38"/>
      <c r="N38"/>
      <c r="O38"/>
      <c r="P38"/>
      <c r="Q38"/>
      <c r="R38"/>
      <c r="S38"/>
      <c r="T38"/>
      <c r="U38"/>
      <c r="V38"/>
      <c r="W38"/>
      <c r="X38"/>
      <c r="Y38"/>
      <c r="Z38"/>
      <c r="AA38"/>
      <c r="AB38"/>
      <c r="AC38"/>
      <c r="AD38"/>
      <c r="AE38"/>
      <c r="AF38"/>
      <c r="AG38"/>
    </row>
    <row r="39" spans="1:33" x14ac:dyDescent="0.25">
      <c r="B39" s="66" t="s">
        <v>136</v>
      </c>
      <c r="C39"/>
      <c r="D39"/>
      <c r="E39"/>
      <c r="F39"/>
      <c r="G39"/>
      <c r="H39"/>
      <c r="I39"/>
      <c r="J39"/>
      <c r="K39"/>
      <c r="L39"/>
      <c r="M39"/>
      <c r="N39"/>
      <c r="O39"/>
      <c r="P39"/>
      <c r="Q39"/>
      <c r="R39"/>
      <c r="S39"/>
      <c r="T39"/>
      <c r="U39"/>
      <c r="V39"/>
      <c r="W39"/>
      <c r="X39"/>
      <c r="Y39"/>
      <c r="Z39"/>
      <c r="AA39"/>
      <c r="AB39"/>
      <c r="AC39"/>
      <c r="AD39"/>
      <c r="AE39"/>
      <c r="AF39"/>
      <c r="AG39"/>
    </row>
    <row r="40" spans="1:33" x14ac:dyDescent="0.25">
      <c r="A40" s="63" t="s">
        <v>392</v>
      </c>
      <c r="B40" s="62" t="s">
        <v>123</v>
      </c>
      <c r="C40" s="65">
        <v>6.3706019999999999</v>
      </c>
      <c r="D40" s="65">
        <v>6.3474909999999998</v>
      </c>
      <c r="E40" s="65">
        <v>6.3051199999999996</v>
      </c>
      <c r="F40" s="65">
        <v>6.2462660000000003</v>
      </c>
      <c r="G40" s="65">
        <v>6.1601569999999999</v>
      </c>
      <c r="H40" s="65">
        <v>6.1040900000000002</v>
      </c>
      <c r="I40" s="65">
        <v>6.0440019999999999</v>
      </c>
      <c r="J40" s="65">
        <v>5.9866859999999997</v>
      </c>
      <c r="K40" s="65">
        <v>5.9279289999999998</v>
      </c>
      <c r="L40" s="65">
        <v>5.8706420000000001</v>
      </c>
      <c r="M40" s="65">
        <v>5.8140590000000003</v>
      </c>
      <c r="N40" s="65">
        <v>5.761279</v>
      </c>
      <c r="O40" s="65">
        <v>5.7088669999999997</v>
      </c>
      <c r="P40" s="65">
        <v>5.657743</v>
      </c>
      <c r="Q40" s="65">
        <v>5.6102889999999999</v>
      </c>
      <c r="R40" s="65">
        <v>5.5643929999999999</v>
      </c>
      <c r="S40" s="65">
        <v>5.5195470000000002</v>
      </c>
      <c r="T40" s="65">
        <v>5.4768520000000001</v>
      </c>
      <c r="U40" s="65">
        <v>5.4358129999999996</v>
      </c>
      <c r="V40" s="65">
        <v>5.3936919999999997</v>
      </c>
      <c r="W40" s="65">
        <v>5.3551609999999998</v>
      </c>
      <c r="X40" s="65">
        <v>5.3199329999999998</v>
      </c>
      <c r="Y40" s="65">
        <v>5.2853940000000001</v>
      </c>
      <c r="Z40" s="65">
        <v>5.2477850000000004</v>
      </c>
      <c r="AA40" s="65">
        <v>5.2130850000000004</v>
      </c>
      <c r="AB40" s="65">
        <v>5.183109</v>
      </c>
      <c r="AC40" s="65">
        <v>5.1531419999999999</v>
      </c>
      <c r="AD40" s="65">
        <v>5.1227999999999998</v>
      </c>
      <c r="AE40" s="65">
        <v>5.0889559999999996</v>
      </c>
      <c r="AF40" s="65">
        <v>5.0610549999999996</v>
      </c>
      <c r="AG40" s="60">
        <v>-7.9039999999999996E-3</v>
      </c>
    </row>
    <row r="41" spans="1:33" x14ac:dyDescent="0.25">
      <c r="A41" s="63" t="s">
        <v>393</v>
      </c>
      <c r="B41" s="62" t="s">
        <v>124</v>
      </c>
      <c r="C41" s="65">
        <v>0.88194300000000003</v>
      </c>
      <c r="D41" s="65">
        <v>0.91502499999999998</v>
      </c>
      <c r="E41" s="65">
        <v>0.52388699999999999</v>
      </c>
      <c r="F41" s="65">
        <v>0.52215999999999996</v>
      </c>
      <c r="G41" s="65">
        <v>0.51815</v>
      </c>
      <c r="H41" s="65">
        <v>0.51679200000000003</v>
      </c>
      <c r="I41" s="65">
        <v>0.51479699999999995</v>
      </c>
      <c r="J41" s="65">
        <v>0.51292099999999996</v>
      </c>
      <c r="K41" s="65">
        <v>0.51071599999999995</v>
      </c>
      <c r="L41" s="65">
        <v>0.50859299999999996</v>
      </c>
      <c r="M41" s="65">
        <v>0.50642699999999996</v>
      </c>
      <c r="N41" s="65">
        <v>0.50455899999999998</v>
      </c>
      <c r="O41" s="65">
        <v>0.50259900000000002</v>
      </c>
      <c r="P41" s="65">
        <v>0.50069300000000005</v>
      </c>
      <c r="Q41" s="65">
        <v>0.49906299999999998</v>
      </c>
      <c r="R41" s="65">
        <v>0.49748700000000001</v>
      </c>
      <c r="S41" s="65">
        <v>0.49589499999999997</v>
      </c>
      <c r="T41" s="65">
        <v>0.494446</v>
      </c>
      <c r="U41" s="65">
        <v>0.49304599999999998</v>
      </c>
      <c r="V41" s="65">
        <v>0.49142400000000003</v>
      </c>
      <c r="W41" s="65">
        <v>0.490176</v>
      </c>
      <c r="X41" s="65">
        <v>0.48930699999999999</v>
      </c>
      <c r="Y41" s="65">
        <v>0.48846099999999998</v>
      </c>
      <c r="Z41" s="65">
        <v>0.48703000000000002</v>
      </c>
      <c r="AA41" s="65">
        <v>0.48591099999999998</v>
      </c>
      <c r="AB41" s="65">
        <v>0.48546800000000001</v>
      </c>
      <c r="AC41" s="65">
        <v>0.48494799999999999</v>
      </c>
      <c r="AD41" s="65">
        <v>0.48426900000000001</v>
      </c>
      <c r="AE41" s="65">
        <v>0.482875</v>
      </c>
      <c r="AF41" s="65">
        <v>0.482512</v>
      </c>
      <c r="AG41" s="60">
        <v>-2.0582E-2</v>
      </c>
    </row>
    <row r="42" spans="1:33" x14ac:dyDescent="0.25">
      <c r="A42" s="63" t="s">
        <v>394</v>
      </c>
      <c r="B42" s="62" t="s">
        <v>132</v>
      </c>
      <c r="C42" s="65">
        <v>113.991753</v>
      </c>
      <c r="D42" s="65">
        <v>116.326958</v>
      </c>
      <c r="E42" s="65">
        <v>116.859993</v>
      </c>
      <c r="F42" s="65">
        <v>117.486885</v>
      </c>
      <c r="G42" s="65">
        <v>118.50479900000001</v>
      </c>
      <c r="H42" s="65">
        <v>119.47081</v>
      </c>
      <c r="I42" s="65">
        <v>120.356163</v>
      </c>
      <c r="J42" s="65">
        <v>121.230789</v>
      </c>
      <c r="K42" s="65">
        <v>122.058525</v>
      </c>
      <c r="L42" s="65">
        <v>122.886177</v>
      </c>
      <c r="M42" s="65">
        <v>123.72530399999999</v>
      </c>
      <c r="N42" s="65">
        <v>123.40495300000001</v>
      </c>
      <c r="O42" s="65">
        <v>124.329155</v>
      </c>
      <c r="P42" s="65">
        <v>125.17845199999999</v>
      </c>
      <c r="Q42" s="65">
        <v>126.07495900000001</v>
      </c>
      <c r="R42" s="65">
        <v>126.953926</v>
      </c>
      <c r="S42" s="65">
        <v>127.947929</v>
      </c>
      <c r="T42" s="65">
        <v>128.851212</v>
      </c>
      <c r="U42" s="65">
        <v>129.74391199999999</v>
      </c>
      <c r="V42" s="65">
        <v>130.47761499999999</v>
      </c>
      <c r="W42" s="65">
        <v>131.309021</v>
      </c>
      <c r="X42" s="65">
        <v>132.30207799999999</v>
      </c>
      <c r="Y42" s="65">
        <v>133.26026899999999</v>
      </c>
      <c r="Z42" s="65">
        <v>134.261337</v>
      </c>
      <c r="AA42" s="65">
        <v>135.358429</v>
      </c>
      <c r="AB42" s="65">
        <v>136.43081699999999</v>
      </c>
      <c r="AC42" s="65">
        <v>137.56573499999999</v>
      </c>
      <c r="AD42" s="65">
        <v>138.97558599999999</v>
      </c>
      <c r="AE42" s="65">
        <v>140.02387999999999</v>
      </c>
      <c r="AF42" s="65">
        <v>141.53190599999999</v>
      </c>
      <c r="AG42" s="60">
        <v>7.4900000000000001E-3</v>
      </c>
    </row>
    <row r="43" spans="1:33" x14ac:dyDescent="0.25">
      <c r="A43" s="63" t="s">
        <v>395</v>
      </c>
      <c r="B43" s="62" t="s">
        <v>137</v>
      </c>
      <c r="C43" s="65">
        <v>10.986158</v>
      </c>
      <c r="D43" s="65">
        <v>11.181588</v>
      </c>
      <c r="E43" s="65">
        <v>12.440619</v>
      </c>
      <c r="F43" s="65">
        <v>12.477579</v>
      </c>
      <c r="G43" s="65">
        <v>12.55683</v>
      </c>
      <c r="H43" s="65">
        <v>12.55683</v>
      </c>
      <c r="I43" s="65">
        <v>12.55683</v>
      </c>
      <c r="J43" s="65">
        <v>12.55683</v>
      </c>
      <c r="K43" s="65">
        <v>12.55683</v>
      </c>
      <c r="L43" s="65">
        <v>12.55683</v>
      </c>
      <c r="M43" s="65">
        <v>12.55683</v>
      </c>
      <c r="N43" s="65">
        <v>12.28331</v>
      </c>
      <c r="O43" s="65">
        <v>12.311802999999999</v>
      </c>
      <c r="P43" s="65">
        <v>12.324854</v>
      </c>
      <c r="Q43" s="65">
        <v>12.348782999999999</v>
      </c>
      <c r="R43" s="65">
        <v>12.364955</v>
      </c>
      <c r="S43" s="65">
        <v>12.399196</v>
      </c>
      <c r="T43" s="65">
        <v>12.41254</v>
      </c>
      <c r="U43" s="65">
        <v>12.418544000000001</v>
      </c>
      <c r="V43" s="65">
        <v>12.379329</v>
      </c>
      <c r="W43" s="65">
        <v>12.363219000000001</v>
      </c>
      <c r="X43" s="65">
        <v>12.361924</v>
      </c>
      <c r="Y43" s="65">
        <v>12.349735000000001</v>
      </c>
      <c r="Z43" s="65">
        <v>12.367461</v>
      </c>
      <c r="AA43" s="65">
        <v>12.390494</v>
      </c>
      <c r="AB43" s="65">
        <v>12.385980999999999</v>
      </c>
      <c r="AC43" s="65">
        <v>12.390193</v>
      </c>
      <c r="AD43" s="65">
        <v>12.460557</v>
      </c>
      <c r="AE43" s="65">
        <v>12.458249</v>
      </c>
      <c r="AF43" s="65">
        <v>12.532655</v>
      </c>
      <c r="AG43" s="60">
        <v>4.5519999999999996E-3</v>
      </c>
    </row>
    <row r="44" spans="1:33" x14ac:dyDescent="0.25">
      <c r="A44" s="63" t="s">
        <v>396</v>
      </c>
      <c r="B44" s="62" t="s">
        <v>138</v>
      </c>
      <c r="C44" s="65">
        <v>90.581635000000006</v>
      </c>
      <c r="D44" s="65">
        <v>97.823607999999993</v>
      </c>
      <c r="E44" s="65">
        <v>104.920143</v>
      </c>
      <c r="F44" s="65">
        <v>110.985703</v>
      </c>
      <c r="G44" s="65">
        <v>115.60144</v>
      </c>
      <c r="H44" s="65">
        <v>120.884445</v>
      </c>
      <c r="I44" s="65">
        <v>125.30336800000001</v>
      </c>
      <c r="J44" s="65">
        <v>129.592377</v>
      </c>
      <c r="K44" s="65">
        <v>134.41658000000001</v>
      </c>
      <c r="L44" s="65">
        <v>138.12853999999999</v>
      </c>
      <c r="M44" s="65">
        <v>142.32060200000001</v>
      </c>
      <c r="N44" s="65">
        <v>146.840317</v>
      </c>
      <c r="O44" s="65">
        <v>151.916</v>
      </c>
      <c r="P44" s="65">
        <v>156.680115</v>
      </c>
      <c r="Q44" s="65">
        <v>160.27328499999999</v>
      </c>
      <c r="R44" s="65">
        <v>165.251541</v>
      </c>
      <c r="S44" s="65">
        <v>171.08374000000001</v>
      </c>
      <c r="T44" s="65">
        <v>176.275665</v>
      </c>
      <c r="U44" s="65">
        <v>182.12808200000001</v>
      </c>
      <c r="V44" s="65">
        <v>189.15387000000001</v>
      </c>
      <c r="W44" s="65">
        <v>195.74584999999999</v>
      </c>
      <c r="X44" s="65">
        <v>203.32270800000001</v>
      </c>
      <c r="Y44" s="65">
        <v>210.58717300000001</v>
      </c>
      <c r="Z44" s="65">
        <v>217.58543399999999</v>
      </c>
      <c r="AA44" s="65">
        <v>225.61615</v>
      </c>
      <c r="AB44" s="65">
        <v>234.22015400000001</v>
      </c>
      <c r="AC44" s="65">
        <v>242.47795099999999</v>
      </c>
      <c r="AD44" s="65">
        <v>251.22860700000001</v>
      </c>
      <c r="AE44" s="65">
        <v>260.16613799999999</v>
      </c>
      <c r="AF44" s="65">
        <v>268.75646999999998</v>
      </c>
      <c r="AG44" s="60">
        <v>3.8213999999999998E-2</v>
      </c>
    </row>
    <row r="45" spans="1:33" x14ac:dyDescent="0.25">
      <c r="A45" s="63" t="s">
        <v>397</v>
      </c>
      <c r="B45" s="62" t="s">
        <v>139</v>
      </c>
      <c r="C45" s="65">
        <v>3.7604649999999999</v>
      </c>
      <c r="D45" s="65">
        <v>3.7604649999999999</v>
      </c>
      <c r="E45" s="65">
        <v>4.0495450000000002</v>
      </c>
      <c r="F45" s="65">
        <v>4.0495450000000002</v>
      </c>
      <c r="G45" s="65">
        <v>4.0495450000000002</v>
      </c>
      <c r="H45" s="65">
        <v>4.0495450000000002</v>
      </c>
      <c r="I45" s="65">
        <v>4.0495450000000002</v>
      </c>
      <c r="J45" s="65">
        <v>4.0495450000000002</v>
      </c>
      <c r="K45" s="65">
        <v>4.0495450000000002</v>
      </c>
      <c r="L45" s="65">
        <v>4.0495450000000002</v>
      </c>
      <c r="M45" s="65">
        <v>4.0495450000000002</v>
      </c>
      <c r="N45" s="65">
        <v>4.0495450000000002</v>
      </c>
      <c r="O45" s="65">
        <v>4.0495450000000002</v>
      </c>
      <c r="P45" s="65">
        <v>4.0495450000000002</v>
      </c>
      <c r="Q45" s="65">
        <v>4.0495450000000002</v>
      </c>
      <c r="R45" s="65">
        <v>4.0495450000000002</v>
      </c>
      <c r="S45" s="65">
        <v>4.0495450000000002</v>
      </c>
      <c r="T45" s="65">
        <v>4.0495450000000002</v>
      </c>
      <c r="U45" s="65">
        <v>4.0495450000000002</v>
      </c>
      <c r="V45" s="65">
        <v>4.0495450000000002</v>
      </c>
      <c r="W45" s="65">
        <v>4.0495450000000002</v>
      </c>
      <c r="X45" s="65">
        <v>4.0495450000000002</v>
      </c>
      <c r="Y45" s="65">
        <v>4.0495450000000002</v>
      </c>
      <c r="Z45" s="65">
        <v>4.0495450000000002</v>
      </c>
      <c r="AA45" s="65">
        <v>4.0495450000000002</v>
      </c>
      <c r="AB45" s="65">
        <v>4.0495450000000002</v>
      </c>
      <c r="AC45" s="65">
        <v>4.0495450000000002</v>
      </c>
      <c r="AD45" s="65">
        <v>4.0495450000000002</v>
      </c>
      <c r="AE45" s="65">
        <v>4.0495450000000002</v>
      </c>
      <c r="AF45" s="65">
        <v>4.0495450000000002</v>
      </c>
      <c r="AG45" s="60">
        <v>2.5569999999999998E-3</v>
      </c>
    </row>
    <row r="46" spans="1:33" ht="12" x14ac:dyDescent="0.2">
      <c r="A46" s="63" t="s">
        <v>398</v>
      </c>
      <c r="B46" s="66" t="s">
        <v>195</v>
      </c>
      <c r="C46" s="77">
        <v>226.57254</v>
      </c>
      <c r="D46" s="77">
        <v>236.355133</v>
      </c>
      <c r="E46" s="77">
        <v>245.09930399999999</v>
      </c>
      <c r="F46" s="77">
        <v>251.768158</v>
      </c>
      <c r="G46" s="77">
        <v>257.39093000000003</v>
      </c>
      <c r="H46" s="77">
        <v>263.58251999999999</v>
      </c>
      <c r="I46" s="77">
        <v>268.82470699999999</v>
      </c>
      <c r="J46" s="77">
        <v>273.92913800000002</v>
      </c>
      <c r="K46" s="77">
        <v>279.52011099999999</v>
      </c>
      <c r="L46" s="77">
        <v>284.00030500000003</v>
      </c>
      <c r="M46" s="77">
        <v>288.97277800000001</v>
      </c>
      <c r="N46" s="77">
        <v>292.84396400000003</v>
      </c>
      <c r="O46" s="77">
        <v>298.81796300000002</v>
      </c>
      <c r="P46" s="77">
        <v>304.39141799999999</v>
      </c>
      <c r="Q46" s="77">
        <v>308.85592700000001</v>
      </c>
      <c r="R46" s="77">
        <v>314.68185399999999</v>
      </c>
      <c r="S46" s="77">
        <v>321.49585000000002</v>
      </c>
      <c r="T46" s="77">
        <v>327.56024200000002</v>
      </c>
      <c r="U46" s="77">
        <v>334.26895100000002</v>
      </c>
      <c r="V46" s="77">
        <v>341.94549599999999</v>
      </c>
      <c r="W46" s="77">
        <v>349.31298800000002</v>
      </c>
      <c r="X46" s="77">
        <v>357.84548999999998</v>
      </c>
      <c r="Y46" s="77">
        <v>366.02056900000002</v>
      </c>
      <c r="Z46" s="77">
        <v>373.99859600000002</v>
      </c>
      <c r="AA46" s="77">
        <v>383.113586</v>
      </c>
      <c r="AB46" s="77">
        <v>392.755066</v>
      </c>
      <c r="AC46" s="77">
        <v>402.12152099999997</v>
      </c>
      <c r="AD46" s="77">
        <v>412.32135</v>
      </c>
      <c r="AE46" s="77">
        <v>422.26965300000001</v>
      </c>
      <c r="AF46" s="77">
        <v>432.41412400000002</v>
      </c>
      <c r="AG46" s="67">
        <v>2.2537000000000001E-2</v>
      </c>
    </row>
    <row r="47" spans="1:33" x14ac:dyDescent="0.25">
      <c r="A47" s="63" t="s">
        <v>399</v>
      </c>
      <c r="B47" s="62" t="s">
        <v>140</v>
      </c>
      <c r="C47" s="65">
        <v>170.39570599999999</v>
      </c>
      <c r="D47" s="65">
        <v>177.85823099999999</v>
      </c>
      <c r="E47" s="65">
        <v>196.008453</v>
      </c>
      <c r="F47" s="65">
        <v>201.82835399999999</v>
      </c>
      <c r="G47" s="65">
        <v>206.68052700000001</v>
      </c>
      <c r="H47" s="65">
        <v>212.05929599999999</v>
      </c>
      <c r="I47" s="65">
        <v>216.48114000000001</v>
      </c>
      <c r="J47" s="65">
        <v>220.74911499999999</v>
      </c>
      <c r="K47" s="65">
        <v>225.48005699999999</v>
      </c>
      <c r="L47" s="65">
        <v>229.10368299999999</v>
      </c>
      <c r="M47" s="65">
        <v>233.175522</v>
      </c>
      <c r="N47" s="65">
        <v>236.14524800000001</v>
      </c>
      <c r="O47" s="65">
        <v>241.14201399999999</v>
      </c>
      <c r="P47" s="65">
        <v>245.69000199999999</v>
      </c>
      <c r="Q47" s="65">
        <v>249.12437399999999</v>
      </c>
      <c r="R47" s="65">
        <v>253.93104600000001</v>
      </c>
      <c r="S47" s="65">
        <v>259.64355499999999</v>
      </c>
      <c r="T47" s="65">
        <v>264.62664799999999</v>
      </c>
      <c r="U47" s="65">
        <v>270.19869999999997</v>
      </c>
      <c r="V47" s="65">
        <v>276.65850799999998</v>
      </c>
      <c r="W47" s="65">
        <v>282.79482999999999</v>
      </c>
      <c r="X47" s="65">
        <v>289.97128300000003</v>
      </c>
      <c r="Y47" s="65">
        <v>296.734711</v>
      </c>
      <c r="Z47" s="65">
        <v>303.31253099999998</v>
      </c>
      <c r="AA47" s="65">
        <v>310.91629</v>
      </c>
      <c r="AB47" s="65">
        <v>318.997772</v>
      </c>
      <c r="AC47" s="65">
        <v>326.71469100000002</v>
      </c>
      <c r="AD47" s="65">
        <v>335.21029700000003</v>
      </c>
      <c r="AE47" s="65">
        <v>343.41708399999999</v>
      </c>
      <c r="AF47" s="65">
        <v>351.75021400000003</v>
      </c>
      <c r="AG47" s="60">
        <v>2.5308000000000001E-2</v>
      </c>
    </row>
    <row r="48" spans="1:33" ht="12" x14ac:dyDescent="0.2">
      <c r="A48" s="63" t="s">
        <v>400</v>
      </c>
      <c r="B48" s="66" t="s">
        <v>141</v>
      </c>
      <c r="C48" s="77">
        <v>56.176876</v>
      </c>
      <c r="D48" s="77">
        <v>58.49691</v>
      </c>
      <c r="E48" s="77">
        <v>49.090857999999997</v>
      </c>
      <c r="F48" s="77">
        <v>49.939796000000001</v>
      </c>
      <c r="G48" s="77">
        <v>50.710391999999999</v>
      </c>
      <c r="H48" s="77">
        <v>51.523209000000001</v>
      </c>
      <c r="I48" s="77">
        <v>52.343533000000001</v>
      </c>
      <c r="J48" s="77">
        <v>53.180008000000001</v>
      </c>
      <c r="K48" s="77">
        <v>54.040066000000003</v>
      </c>
      <c r="L48" s="77">
        <v>54.896628999999997</v>
      </c>
      <c r="M48" s="77">
        <v>55.797252999999998</v>
      </c>
      <c r="N48" s="77">
        <v>56.698703999999999</v>
      </c>
      <c r="O48" s="77">
        <v>57.675949000000003</v>
      </c>
      <c r="P48" s="77">
        <v>58.701408000000001</v>
      </c>
      <c r="Q48" s="77">
        <v>59.731532999999999</v>
      </c>
      <c r="R48" s="77">
        <v>60.750790000000002</v>
      </c>
      <c r="S48" s="77">
        <v>61.852276000000003</v>
      </c>
      <c r="T48" s="77">
        <v>62.933590000000002</v>
      </c>
      <c r="U48" s="77">
        <v>64.070189999999997</v>
      </c>
      <c r="V48" s="77">
        <v>65.286957000000001</v>
      </c>
      <c r="W48" s="77">
        <v>66.518173000000004</v>
      </c>
      <c r="X48" s="77">
        <v>67.874229</v>
      </c>
      <c r="Y48" s="77">
        <v>69.285843</v>
      </c>
      <c r="Z48" s="77">
        <v>70.686042999999998</v>
      </c>
      <c r="AA48" s="77">
        <v>72.197333999999998</v>
      </c>
      <c r="AB48" s="77">
        <v>73.757300999999998</v>
      </c>
      <c r="AC48" s="77">
        <v>75.406784000000002</v>
      </c>
      <c r="AD48" s="77">
        <v>77.111052999999998</v>
      </c>
      <c r="AE48" s="77">
        <v>78.852553999999998</v>
      </c>
      <c r="AF48" s="77">
        <v>80.663978999999998</v>
      </c>
      <c r="AG48" s="67">
        <v>1.2553999999999999E-2</v>
      </c>
    </row>
    <row r="49" spans="1:33"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66" t="s">
        <v>196</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63" t="s">
        <v>401</v>
      </c>
      <c r="B51" s="62" t="s">
        <v>123</v>
      </c>
      <c r="C51" s="65">
        <v>954.06500200000005</v>
      </c>
      <c r="D51" s="65">
        <v>918.87768600000004</v>
      </c>
      <c r="E51" s="65">
        <v>871.88818400000002</v>
      </c>
      <c r="F51" s="65">
        <v>744.66430700000001</v>
      </c>
      <c r="G51" s="65">
        <v>709.865906</v>
      </c>
      <c r="H51" s="65">
        <v>691.19262700000002</v>
      </c>
      <c r="I51" s="65">
        <v>669.04504399999996</v>
      </c>
      <c r="J51" s="65">
        <v>666.39123500000005</v>
      </c>
      <c r="K51" s="65">
        <v>663.02533000000005</v>
      </c>
      <c r="L51" s="65">
        <v>648.88201900000001</v>
      </c>
      <c r="M51" s="65">
        <v>642.88500999999997</v>
      </c>
      <c r="N51" s="65">
        <v>628.71069299999999</v>
      </c>
      <c r="O51" s="65">
        <v>633.54394500000001</v>
      </c>
      <c r="P51" s="65">
        <v>606.11889599999995</v>
      </c>
      <c r="Q51" s="65">
        <v>576.46148700000003</v>
      </c>
      <c r="R51" s="65">
        <v>565.22808799999996</v>
      </c>
      <c r="S51" s="65">
        <v>553.68151899999998</v>
      </c>
      <c r="T51" s="65">
        <v>551.46246299999996</v>
      </c>
      <c r="U51" s="65">
        <v>549.81079099999999</v>
      </c>
      <c r="V51" s="65">
        <v>541.33489999999995</v>
      </c>
      <c r="W51" s="65">
        <v>540.19232199999999</v>
      </c>
      <c r="X51" s="65">
        <v>534.83880599999998</v>
      </c>
      <c r="Y51" s="65">
        <v>526.44281000000001</v>
      </c>
      <c r="Z51" s="65">
        <v>520.13397199999997</v>
      </c>
      <c r="AA51" s="65">
        <v>508.79788200000002</v>
      </c>
      <c r="AB51" s="65">
        <v>504.26840199999998</v>
      </c>
      <c r="AC51" s="65">
        <v>495.26232900000002</v>
      </c>
      <c r="AD51" s="65">
        <v>486.069366</v>
      </c>
      <c r="AE51" s="65">
        <v>482.09149200000002</v>
      </c>
      <c r="AF51" s="65">
        <v>487.182953</v>
      </c>
      <c r="AG51" s="60">
        <v>-2.2908999999999999E-2</v>
      </c>
    </row>
    <row r="52" spans="1:33" ht="15" customHeight="1" x14ac:dyDescent="0.25">
      <c r="A52" s="63" t="s">
        <v>402</v>
      </c>
      <c r="B52" s="62" t="s">
        <v>124</v>
      </c>
      <c r="C52" s="65">
        <v>11.75337</v>
      </c>
      <c r="D52" s="65">
        <v>11.432449999999999</v>
      </c>
      <c r="E52" s="65">
        <v>10.942463</v>
      </c>
      <c r="F52" s="65">
        <v>10.305657999999999</v>
      </c>
      <c r="G52" s="65">
        <v>10.038285999999999</v>
      </c>
      <c r="H52" s="65">
        <v>9.6112959999999994</v>
      </c>
      <c r="I52" s="65">
        <v>9.0585679999999993</v>
      </c>
      <c r="J52" s="65">
        <v>8.7920569999999998</v>
      </c>
      <c r="K52" s="65">
        <v>8.6611799999999999</v>
      </c>
      <c r="L52" s="65">
        <v>8.4246060000000007</v>
      </c>
      <c r="M52" s="65">
        <v>8.1360360000000007</v>
      </c>
      <c r="N52" s="65">
        <v>8.0455240000000003</v>
      </c>
      <c r="O52" s="65">
        <v>7.9922589999999998</v>
      </c>
      <c r="P52" s="65">
        <v>7.842778</v>
      </c>
      <c r="Q52" s="65">
        <v>7.6712369999999996</v>
      </c>
      <c r="R52" s="65">
        <v>7.527685</v>
      </c>
      <c r="S52" s="65">
        <v>7.3431680000000004</v>
      </c>
      <c r="T52" s="65">
        <v>7.1722109999999999</v>
      </c>
      <c r="U52" s="65">
        <v>7.0831999999999997</v>
      </c>
      <c r="V52" s="65">
        <v>6.9567579999999998</v>
      </c>
      <c r="W52" s="65">
        <v>6.6825340000000004</v>
      </c>
      <c r="X52" s="65">
        <v>6.3842889999999999</v>
      </c>
      <c r="Y52" s="65">
        <v>6.0664790000000002</v>
      </c>
      <c r="Z52" s="65">
        <v>5.7518770000000004</v>
      </c>
      <c r="AA52" s="65">
        <v>5.4231389999999999</v>
      </c>
      <c r="AB52" s="65">
        <v>5.406752</v>
      </c>
      <c r="AC52" s="65">
        <v>5.3842410000000003</v>
      </c>
      <c r="AD52" s="65">
        <v>5.3783519999999996</v>
      </c>
      <c r="AE52" s="65">
        <v>5.3775870000000001</v>
      </c>
      <c r="AF52" s="65">
        <v>5.4068199999999997</v>
      </c>
      <c r="AG52" s="60">
        <v>-2.6419999999999999E-2</v>
      </c>
    </row>
    <row r="53" spans="1:33" ht="15" customHeight="1" x14ac:dyDescent="0.25">
      <c r="A53" s="63" t="s">
        <v>403</v>
      </c>
      <c r="B53" s="62" t="s">
        <v>132</v>
      </c>
      <c r="C53" s="65">
        <v>1563.9343260000001</v>
      </c>
      <c r="D53" s="65">
        <v>1508.7951660000001</v>
      </c>
      <c r="E53" s="65">
        <v>1543.396606</v>
      </c>
      <c r="F53" s="65">
        <v>1547.506836</v>
      </c>
      <c r="G53" s="65">
        <v>1524.737061</v>
      </c>
      <c r="H53" s="65">
        <v>1515.549561</v>
      </c>
      <c r="I53" s="65">
        <v>1492.1236570000001</v>
      </c>
      <c r="J53" s="65">
        <v>1525.1713870000001</v>
      </c>
      <c r="K53" s="65">
        <v>1518.3145750000001</v>
      </c>
      <c r="L53" s="65">
        <v>1493.0329589999999</v>
      </c>
      <c r="M53" s="65">
        <v>1481.0588379999999</v>
      </c>
      <c r="N53" s="65">
        <v>1481.5040280000001</v>
      </c>
      <c r="O53" s="65">
        <v>1512.330688</v>
      </c>
      <c r="P53" s="65">
        <v>1482.525024</v>
      </c>
      <c r="Q53" s="65">
        <v>1450.9301760000001</v>
      </c>
      <c r="R53" s="65">
        <v>1437.1635739999999</v>
      </c>
      <c r="S53" s="65">
        <v>1458.155518</v>
      </c>
      <c r="T53" s="65">
        <v>1480.8842770000001</v>
      </c>
      <c r="U53" s="65">
        <v>1504.830811</v>
      </c>
      <c r="V53" s="65">
        <v>1527.5648189999999</v>
      </c>
      <c r="W53" s="65">
        <v>1543.3320309999999</v>
      </c>
      <c r="X53" s="65">
        <v>1561.5395510000001</v>
      </c>
      <c r="Y53" s="65">
        <v>1586.1152340000001</v>
      </c>
      <c r="Z53" s="65">
        <v>1601.6489260000001</v>
      </c>
      <c r="AA53" s="65">
        <v>1618.184082</v>
      </c>
      <c r="AB53" s="65">
        <v>1643.446655</v>
      </c>
      <c r="AC53" s="65">
        <v>1665.6313479999999</v>
      </c>
      <c r="AD53" s="65">
        <v>1688.4991460000001</v>
      </c>
      <c r="AE53" s="65">
        <v>1708.147217</v>
      </c>
      <c r="AF53" s="65">
        <v>1738.11853</v>
      </c>
      <c r="AG53" s="60">
        <v>3.6480000000000002E-3</v>
      </c>
    </row>
    <row r="54" spans="1:33" ht="15" customHeight="1" x14ac:dyDescent="0.25">
      <c r="A54" s="63" t="s">
        <v>404</v>
      </c>
      <c r="B54" s="62" t="s">
        <v>126</v>
      </c>
      <c r="C54" s="65">
        <v>777.68218999999999</v>
      </c>
      <c r="D54" s="65">
        <v>783.61560099999997</v>
      </c>
      <c r="E54" s="65">
        <v>785.479919</v>
      </c>
      <c r="F54" s="65">
        <v>788.97302200000001</v>
      </c>
      <c r="G54" s="65">
        <v>781.77600099999995</v>
      </c>
      <c r="H54" s="65">
        <v>773.33514400000001</v>
      </c>
      <c r="I54" s="65">
        <v>759.40319799999997</v>
      </c>
      <c r="J54" s="65">
        <v>705.65112299999998</v>
      </c>
      <c r="K54" s="65">
        <v>699.00122099999999</v>
      </c>
      <c r="L54" s="65">
        <v>699.71972700000003</v>
      </c>
      <c r="M54" s="65">
        <v>700.81298800000002</v>
      </c>
      <c r="N54" s="65">
        <v>701.57141100000001</v>
      </c>
      <c r="O54" s="65">
        <v>651.97454800000003</v>
      </c>
      <c r="P54" s="65">
        <v>652.66906700000004</v>
      </c>
      <c r="Q54" s="65">
        <v>646.13622999999995</v>
      </c>
      <c r="R54" s="65">
        <v>647.18078600000001</v>
      </c>
      <c r="S54" s="65">
        <v>647.391479</v>
      </c>
      <c r="T54" s="65">
        <v>647.592896</v>
      </c>
      <c r="U54" s="65">
        <v>647.60253899999998</v>
      </c>
      <c r="V54" s="65">
        <v>647.93890399999998</v>
      </c>
      <c r="W54" s="65">
        <v>649.192139</v>
      </c>
      <c r="X54" s="65">
        <v>650.09667999999999</v>
      </c>
      <c r="Y54" s="65">
        <v>650.97113000000002</v>
      </c>
      <c r="Z54" s="65">
        <v>651.73388699999998</v>
      </c>
      <c r="AA54" s="65">
        <v>652.55200200000002</v>
      </c>
      <c r="AB54" s="65">
        <v>652.97900400000003</v>
      </c>
      <c r="AC54" s="65">
        <v>653.40454099999999</v>
      </c>
      <c r="AD54" s="65">
        <v>653.66992200000004</v>
      </c>
      <c r="AE54" s="65">
        <v>653.99096699999996</v>
      </c>
      <c r="AF54" s="65">
        <v>654.45459000000005</v>
      </c>
      <c r="AG54" s="60">
        <v>-5.9309999999999996E-3</v>
      </c>
    </row>
    <row r="55" spans="1:33" ht="15" customHeight="1" x14ac:dyDescent="0.25">
      <c r="A55" s="63" t="s">
        <v>405</v>
      </c>
      <c r="B55" s="62" t="s">
        <v>142</v>
      </c>
      <c r="C55" s="65">
        <v>878.78967299999999</v>
      </c>
      <c r="D55" s="65">
        <v>974.64953600000001</v>
      </c>
      <c r="E55" s="65">
        <v>1059.7303469999999</v>
      </c>
      <c r="F55" s="65">
        <v>1191.8342290000001</v>
      </c>
      <c r="G55" s="65">
        <v>1278.337769</v>
      </c>
      <c r="H55" s="65">
        <v>1326.0509030000001</v>
      </c>
      <c r="I55" s="65">
        <v>1396.302856</v>
      </c>
      <c r="J55" s="65">
        <v>1434.555664</v>
      </c>
      <c r="K55" s="65">
        <v>1468.1829829999999</v>
      </c>
      <c r="L55" s="65">
        <v>1519.4291989999999</v>
      </c>
      <c r="M55" s="65">
        <v>1556.000366</v>
      </c>
      <c r="N55" s="65">
        <v>1593.026001</v>
      </c>
      <c r="O55" s="65">
        <v>1631.55603</v>
      </c>
      <c r="P55" s="65">
        <v>1707.424561</v>
      </c>
      <c r="Q55" s="65">
        <v>1802.7501219999999</v>
      </c>
      <c r="R55" s="65">
        <v>1858.605591</v>
      </c>
      <c r="S55" s="65">
        <v>1885.163818</v>
      </c>
      <c r="T55" s="65">
        <v>1899.306763</v>
      </c>
      <c r="U55" s="65">
        <v>1913.9178469999999</v>
      </c>
      <c r="V55" s="65">
        <v>1931.864014</v>
      </c>
      <c r="W55" s="65">
        <v>1953.5245359999999</v>
      </c>
      <c r="X55" s="65">
        <v>1977.919312</v>
      </c>
      <c r="Y55" s="65">
        <v>2001.8919679999999</v>
      </c>
      <c r="Z55" s="65">
        <v>2032.619995</v>
      </c>
      <c r="AA55" s="65">
        <v>2069.5021969999998</v>
      </c>
      <c r="AB55" s="65">
        <v>2097.3005370000001</v>
      </c>
      <c r="AC55" s="65">
        <v>2130.4165039999998</v>
      </c>
      <c r="AD55" s="65">
        <v>2162.329346</v>
      </c>
      <c r="AE55" s="65">
        <v>2191.6586910000001</v>
      </c>
      <c r="AF55" s="65">
        <v>2211.7358399999998</v>
      </c>
      <c r="AG55" s="60">
        <v>3.2339E-2</v>
      </c>
    </row>
    <row r="56" spans="1:33" ht="15" customHeight="1" x14ac:dyDescent="0.25">
      <c r="A56" s="63" t="s">
        <v>406</v>
      </c>
      <c r="B56" s="62" t="s">
        <v>143</v>
      </c>
      <c r="C56" s="65">
        <v>16.130732999999999</v>
      </c>
      <c r="D56" s="65">
        <v>16.049693999999999</v>
      </c>
      <c r="E56" s="65">
        <v>17.178106</v>
      </c>
      <c r="F56" s="65">
        <v>17.025729999999999</v>
      </c>
      <c r="G56" s="65">
        <v>16.896809000000001</v>
      </c>
      <c r="H56" s="65">
        <v>16.740653999999999</v>
      </c>
      <c r="I56" s="65">
        <v>16.546520000000001</v>
      </c>
      <c r="J56" s="65">
        <v>16.495508000000001</v>
      </c>
      <c r="K56" s="65">
        <v>16.227345</v>
      </c>
      <c r="L56" s="65">
        <v>16.064654999999998</v>
      </c>
      <c r="M56" s="65">
        <v>15.612797</v>
      </c>
      <c r="N56" s="65">
        <v>15.138664</v>
      </c>
      <c r="O56" s="65">
        <v>14.928025</v>
      </c>
      <c r="P56" s="65">
        <v>14.860137999999999</v>
      </c>
      <c r="Q56" s="65">
        <v>14.963277</v>
      </c>
      <c r="R56" s="65">
        <v>15.044102000000001</v>
      </c>
      <c r="S56" s="65">
        <v>15.118727</v>
      </c>
      <c r="T56" s="65">
        <v>15.087669</v>
      </c>
      <c r="U56" s="65">
        <v>15.010944</v>
      </c>
      <c r="V56" s="65">
        <v>14.856674</v>
      </c>
      <c r="W56" s="65">
        <v>14.6532</v>
      </c>
      <c r="X56" s="65">
        <v>14.483692</v>
      </c>
      <c r="Y56" s="65">
        <v>14.434765000000001</v>
      </c>
      <c r="Z56" s="65">
        <v>14.051201000000001</v>
      </c>
      <c r="AA56" s="65">
        <v>13.843907</v>
      </c>
      <c r="AB56" s="65">
        <v>13.815447000000001</v>
      </c>
      <c r="AC56" s="65">
        <v>13.761391</v>
      </c>
      <c r="AD56" s="65">
        <v>13.666254</v>
      </c>
      <c r="AE56" s="65">
        <v>13.522387999999999</v>
      </c>
      <c r="AF56" s="65">
        <v>13.572005000000001</v>
      </c>
      <c r="AG56" s="60">
        <v>-5.9379999999999997E-3</v>
      </c>
    </row>
    <row r="57" spans="1:33" ht="15" customHeight="1" x14ac:dyDescent="0.2">
      <c r="A57" s="63" t="s">
        <v>407</v>
      </c>
      <c r="B57" s="66" t="s">
        <v>197</v>
      </c>
      <c r="C57" s="77">
        <v>4202.3554690000001</v>
      </c>
      <c r="D57" s="77">
        <v>4213.4204099999997</v>
      </c>
      <c r="E57" s="77">
        <v>4288.6157229999999</v>
      </c>
      <c r="F57" s="77">
        <v>4300.3095700000003</v>
      </c>
      <c r="G57" s="77">
        <v>4321.6523440000001</v>
      </c>
      <c r="H57" s="77">
        <v>4332.4804690000001</v>
      </c>
      <c r="I57" s="77">
        <v>4342.4799800000001</v>
      </c>
      <c r="J57" s="77">
        <v>4357.0571289999998</v>
      </c>
      <c r="K57" s="77">
        <v>4373.4130859999996</v>
      </c>
      <c r="L57" s="77">
        <v>4385.5537109999996</v>
      </c>
      <c r="M57" s="77">
        <v>4404.5058589999999</v>
      </c>
      <c r="N57" s="77">
        <v>4427.9960940000001</v>
      </c>
      <c r="O57" s="77">
        <v>4452.3251950000003</v>
      </c>
      <c r="P57" s="77">
        <v>4471.4409180000002</v>
      </c>
      <c r="Q57" s="77">
        <v>4498.9125979999999</v>
      </c>
      <c r="R57" s="77">
        <v>4530.7495120000003</v>
      </c>
      <c r="S57" s="77">
        <v>4566.8535160000001</v>
      </c>
      <c r="T57" s="77">
        <v>4601.5053710000002</v>
      </c>
      <c r="U57" s="77">
        <v>4638.2558589999999</v>
      </c>
      <c r="V57" s="77">
        <v>4670.5161129999997</v>
      </c>
      <c r="W57" s="77">
        <v>4707.5766599999997</v>
      </c>
      <c r="X57" s="77">
        <v>4745.2626950000003</v>
      </c>
      <c r="Y57" s="77">
        <v>4785.9223629999997</v>
      </c>
      <c r="Z57" s="77">
        <v>4825.939453</v>
      </c>
      <c r="AA57" s="77">
        <v>4868.3032229999999</v>
      </c>
      <c r="AB57" s="77">
        <v>4917.216797</v>
      </c>
      <c r="AC57" s="77">
        <v>4963.8603519999997</v>
      </c>
      <c r="AD57" s="77">
        <v>5009.6123049999997</v>
      </c>
      <c r="AE57" s="77">
        <v>5054.7880859999996</v>
      </c>
      <c r="AF57" s="77">
        <v>5110.470703</v>
      </c>
      <c r="AG57" s="67">
        <v>6.7689999999999998E-3</v>
      </c>
    </row>
    <row r="58" spans="1:33" ht="15" customHeight="1" x14ac:dyDescent="0.2">
      <c r="A58" s="63" t="s">
        <v>408</v>
      </c>
      <c r="B58" s="66" t="s">
        <v>144</v>
      </c>
      <c r="C58" s="77">
        <v>4016.9738769999999</v>
      </c>
      <c r="D58" s="77">
        <v>4020.6594239999999</v>
      </c>
      <c r="E58" s="77">
        <v>4078.1672359999998</v>
      </c>
      <c r="F58" s="77">
        <v>4084.2734380000002</v>
      </c>
      <c r="G58" s="77">
        <v>4100.8168949999999</v>
      </c>
      <c r="H58" s="77">
        <v>4106.2695309999999</v>
      </c>
      <c r="I58" s="77">
        <v>4111.8471680000002</v>
      </c>
      <c r="J58" s="77">
        <v>4122.15625</v>
      </c>
      <c r="K58" s="77">
        <v>4133.78125</v>
      </c>
      <c r="L58" s="77">
        <v>4142.2978519999997</v>
      </c>
      <c r="M58" s="77">
        <v>4157.1787109999996</v>
      </c>
      <c r="N58" s="77">
        <v>4177.6992190000001</v>
      </c>
      <c r="O58" s="77">
        <v>4197.0317379999997</v>
      </c>
      <c r="P58" s="77">
        <v>4211.5991210000002</v>
      </c>
      <c r="Q58" s="77">
        <v>4235.6367190000001</v>
      </c>
      <c r="R58" s="77">
        <v>4262.6674800000001</v>
      </c>
      <c r="S58" s="77">
        <v>4293.0590819999998</v>
      </c>
      <c r="T58" s="77">
        <v>4322.7280270000001</v>
      </c>
      <c r="U58" s="77">
        <v>4353.90625</v>
      </c>
      <c r="V58" s="77">
        <v>4379.7070309999999</v>
      </c>
      <c r="W58" s="77">
        <v>4410.6308589999999</v>
      </c>
      <c r="X58" s="77">
        <v>4441.1401370000003</v>
      </c>
      <c r="Y58" s="77">
        <v>4475.0366210000002</v>
      </c>
      <c r="Z58" s="77">
        <v>4508.4760740000002</v>
      </c>
      <c r="AA58" s="77">
        <v>4543.326172</v>
      </c>
      <c r="AB58" s="77">
        <v>4584.1586909999996</v>
      </c>
      <c r="AC58" s="77">
        <v>4623.0849609999996</v>
      </c>
      <c r="AD58" s="77">
        <v>4660.3413090000004</v>
      </c>
      <c r="AE58" s="77">
        <v>4697.310547</v>
      </c>
      <c r="AF58" s="77">
        <v>4744.6601559999999</v>
      </c>
      <c r="AG58" s="6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63" t="s">
        <v>409</v>
      </c>
      <c r="B60" s="66" t="s">
        <v>145</v>
      </c>
      <c r="C60" s="77">
        <v>62.456802000000003</v>
      </c>
      <c r="D60" s="77">
        <v>45.025973999999998</v>
      </c>
      <c r="E60" s="77">
        <v>40.626316000000003</v>
      </c>
      <c r="F60" s="77">
        <v>41.499699</v>
      </c>
      <c r="G60" s="77">
        <v>38.604469000000002</v>
      </c>
      <c r="H60" s="77">
        <v>40.012314000000003</v>
      </c>
      <c r="I60" s="77">
        <v>43.897198000000003</v>
      </c>
      <c r="J60" s="77">
        <v>46.430565000000001</v>
      </c>
      <c r="K60" s="77">
        <v>46.852276000000003</v>
      </c>
      <c r="L60" s="77">
        <v>49.056282000000003</v>
      </c>
      <c r="M60" s="77">
        <v>46.626621</v>
      </c>
      <c r="N60" s="77">
        <v>47.968834000000001</v>
      </c>
      <c r="O60" s="77">
        <v>45.971916</v>
      </c>
      <c r="P60" s="77">
        <v>47.457188000000002</v>
      </c>
      <c r="Q60" s="77">
        <v>46.581150000000001</v>
      </c>
      <c r="R60" s="77">
        <v>46.463828999999997</v>
      </c>
      <c r="S60" s="77">
        <v>44.940337999999997</v>
      </c>
      <c r="T60" s="77">
        <v>45.559165999999998</v>
      </c>
      <c r="U60" s="77">
        <v>45.793644</v>
      </c>
      <c r="V60" s="77">
        <v>46.317135</v>
      </c>
      <c r="W60" s="77">
        <v>44.831501000000003</v>
      </c>
      <c r="X60" s="77">
        <v>44.776535000000003</v>
      </c>
      <c r="Y60" s="77">
        <v>44.987907</v>
      </c>
      <c r="Z60" s="77">
        <v>44.886119999999998</v>
      </c>
      <c r="AA60" s="77">
        <v>43.680900999999999</v>
      </c>
      <c r="AB60" s="77">
        <v>43.634720000000002</v>
      </c>
      <c r="AC60" s="77">
        <v>43.55341</v>
      </c>
      <c r="AD60" s="77">
        <v>43.713057999999997</v>
      </c>
      <c r="AE60" s="77">
        <v>43.800109999999997</v>
      </c>
      <c r="AF60" s="77">
        <v>43.910690000000002</v>
      </c>
      <c r="AG60" s="6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66" t="s">
        <v>146</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63" t="s">
        <v>410</v>
      </c>
      <c r="B63" s="62" t="s">
        <v>147</v>
      </c>
      <c r="C63" s="65">
        <v>1490.3608400000001</v>
      </c>
      <c r="D63" s="65">
        <v>1462.067505</v>
      </c>
      <c r="E63" s="65">
        <v>1495.2705080000001</v>
      </c>
      <c r="F63" s="65">
        <v>1505.297607</v>
      </c>
      <c r="G63" s="65">
        <v>1514.625732</v>
      </c>
      <c r="H63" s="65">
        <v>1521.283081</v>
      </c>
      <c r="I63" s="65">
        <v>1526.0954589999999</v>
      </c>
      <c r="J63" s="65">
        <v>1532.265625</v>
      </c>
      <c r="K63" s="65">
        <v>1538.5627440000001</v>
      </c>
      <c r="L63" s="65">
        <v>1544.6724850000001</v>
      </c>
      <c r="M63" s="65">
        <v>1550.956543</v>
      </c>
      <c r="N63" s="65">
        <v>1558.3354489999999</v>
      </c>
      <c r="O63" s="65">
        <v>1566.2463379999999</v>
      </c>
      <c r="P63" s="65">
        <v>1574.1134030000001</v>
      </c>
      <c r="Q63" s="65">
        <v>1584.5478519999999</v>
      </c>
      <c r="R63" s="65">
        <v>1596.8917240000001</v>
      </c>
      <c r="S63" s="65">
        <v>1610.2833250000001</v>
      </c>
      <c r="T63" s="65">
        <v>1623.7601320000001</v>
      </c>
      <c r="U63" s="65">
        <v>1637.4399410000001</v>
      </c>
      <c r="V63" s="65">
        <v>1649.3828120000001</v>
      </c>
      <c r="W63" s="65">
        <v>1661.362061</v>
      </c>
      <c r="X63" s="65">
        <v>1673.6403809999999</v>
      </c>
      <c r="Y63" s="65">
        <v>1686.8726810000001</v>
      </c>
      <c r="Z63" s="65">
        <v>1700.893433</v>
      </c>
      <c r="AA63" s="65">
        <v>1714.7910159999999</v>
      </c>
      <c r="AB63" s="65">
        <v>1730.2542719999999</v>
      </c>
      <c r="AC63" s="65">
        <v>1745.5336910000001</v>
      </c>
      <c r="AD63" s="65">
        <v>1761.169922</v>
      </c>
      <c r="AE63" s="65">
        <v>1777.200073</v>
      </c>
      <c r="AF63" s="65">
        <v>1795.0970460000001</v>
      </c>
      <c r="AG63" s="60">
        <v>6.4359999999999999E-3</v>
      </c>
    </row>
    <row r="64" spans="1:33" ht="15" customHeight="1" x14ac:dyDescent="0.25">
      <c r="A64" s="63" t="s">
        <v>411</v>
      </c>
      <c r="B64" s="62" t="s">
        <v>148</v>
      </c>
      <c r="C64" s="65">
        <v>1318.7407229999999</v>
      </c>
      <c r="D64" s="65">
        <v>1330.58374</v>
      </c>
      <c r="E64" s="65">
        <v>1340.052124</v>
      </c>
      <c r="F64" s="65">
        <v>1336.611206</v>
      </c>
      <c r="G64" s="65">
        <v>1334.7357179999999</v>
      </c>
      <c r="H64" s="65">
        <v>1328.930298</v>
      </c>
      <c r="I64" s="65">
        <v>1330.0395510000001</v>
      </c>
      <c r="J64" s="65">
        <v>1330.9406739999999</v>
      </c>
      <c r="K64" s="65">
        <v>1332.1773679999999</v>
      </c>
      <c r="L64" s="65">
        <v>1332.4298100000001</v>
      </c>
      <c r="M64" s="65">
        <v>1334.1748050000001</v>
      </c>
      <c r="N64" s="65">
        <v>1336.9094239999999</v>
      </c>
      <c r="O64" s="65">
        <v>1339.8889160000001</v>
      </c>
      <c r="P64" s="65">
        <v>1344.0642089999999</v>
      </c>
      <c r="Q64" s="65">
        <v>1351.2700199999999</v>
      </c>
      <c r="R64" s="65">
        <v>1358.5310059999999</v>
      </c>
      <c r="S64" s="65">
        <v>1365.211548</v>
      </c>
      <c r="T64" s="65">
        <v>1373.2829589999999</v>
      </c>
      <c r="U64" s="65">
        <v>1381.2604980000001</v>
      </c>
      <c r="V64" s="65">
        <v>1387.1762699999999</v>
      </c>
      <c r="W64" s="65">
        <v>1395.005981</v>
      </c>
      <c r="X64" s="65">
        <v>1402.5648189999999</v>
      </c>
      <c r="Y64" s="65">
        <v>1411.8061520000001</v>
      </c>
      <c r="Z64" s="65">
        <v>1421.9232179999999</v>
      </c>
      <c r="AA64" s="65">
        <v>1431.8735349999999</v>
      </c>
      <c r="AB64" s="65">
        <v>1442.728638</v>
      </c>
      <c r="AC64" s="65">
        <v>1454.3929439999999</v>
      </c>
      <c r="AD64" s="65">
        <v>1466.568237</v>
      </c>
      <c r="AE64" s="65">
        <v>1478.8614500000001</v>
      </c>
      <c r="AF64" s="65">
        <v>1492.7246090000001</v>
      </c>
      <c r="AG64" s="60">
        <v>4.2820000000000002E-3</v>
      </c>
    </row>
    <row r="65" spans="1:33" ht="15" customHeight="1" x14ac:dyDescent="0.25">
      <c r="A65" s="63" t="s">
        <v>412</v>
      </c>
      <c r="B65" s="62" t="s">
        <v>149</v>
      </c>
      <c r="C65" s="65">
        <v>981.15417500000001</v>
      </c>
      <c r="D65" s="65">
        <v>983.71160899999995</v>
      </c>
      <c r="E65" s="65">
        <v>989.40930200000003</v>
      </c>
      <c r="F65" s="65">
        <v>988.22454800000003</v>
      </c>
      <c r="G65" s="65">
        <v>991.59710700000005</v>
      </c>
      <c r="H65" s="65">
        <v>993.01550299999997</v>
      </c>
      <c r="I65" s="65">
        <v>991.86096199999997</v>
      </c>
      <c r="J65" s="65">
        <v>993.64068599999996</v>
      </c>
      <c r="K65" s="65">
        <v>993.17266800000004</v>
      </c>
      <c r="L65" s="65">
        <v>993.49408000000005</v>
      </c>
      <c r="M65" s="65">
        <v>993.60314900000003</v>
      </c>
      <c r="N65" s="65">
        <v>998.85809300000005</v>
      </c>
      <c r="O65" s="65">
        <v>1000.649902</v>
      </c>
      <c r="P65" s="65">
        <v>999.41113299999995</v>
      </c>
      <c r="Q65" s="65">
        <v>999.71801800000003</v>
      </c>
      <c r="R65" s="65">
        <v>1001.55426</v>
      </c>
      <c r="S65" s="65">
        <v>1004.340271</v>
      </c>
      <c r="T65" s="65">
        <v>1007.234314</v>
      </c>
      <c r="U65" s="65">
        <v>1010.760132</v>
      </c>
      <c r="V65" s="65">
        <v>1012.423767</v>
      </c>
      <c r="W65" s="65">
        <v>1015.44458</v>
      </c>
      <c r="X65" s="65">
        <v>1019.907593</v>
      </c>
      <c r="Y65" s="65">
        <v>1025.5462649999999</v>
      </c>
      <c r="Z65" s="65">
        <v>1027.422607</v>
      </c>
      <c r="AA65" s="65">
        <v>1029.4799800000001</v>
      </c>
      <c r="AB65" s="65">
        <v>1036.431274</v>
      </c>
      <c r="AC65" s="65">
        <v>1041.147461</v>
      </c>
      <c r="AD65" s="65">
        <v>1042.253784</v>
      </c>
      <c r="AE65" s="65">
        <v>1044.6705320000001</v>
      </c>
      <c r="AF65" s="65">
        <v>1052.263062</v>
      </c>
      <c r="AG65" s="60">
        <v>2.4160000000000002E-3</v>
      </c>
    </row>
    <row r="66" spans="1:33" x14ac:dyDescent="0.25">
      <c r="A66" s="63" t="s">
        <v>413</v>
      </c>
      <c r="B66" s="62" t="s">
        <v>150</v>
      </c>
      <c r="C66" s="65">
        <v>12.764037999999999</v>
      </c>
      <c r="D66" s="65">
        <v>15.787019000000001</v>
      </c>
      <c r="E66" s="65">
        <v>19.106504000000001</v>
      </c>
      <c r="F66" s="65">
        <v>22.505772</v>
      </c>
      <c r="G66" s="65">
        <v>25.969729999999998</v>
      </c>
      <c r="H66" s="65">
        <v>29.470078000000001</v>
      </c>
      <c r="I66" s="65">
        <v>32.938113999999999</v>
      </c>
      <c r="J66" s="65">
        <v>36.391773000000001</v>
      </c>
      <c r="K66" s="65">
        <v>39.845272000000001</v>
      </c>
      <c r="L66" s="65">
        <v>43.359875000000002</v>
      </c>
      <c r="M66" s="65">
        <v>46.878436999999998</v>
      </c>
      <c r="N66" s="65">
        <v>50.470027999999999</v>
      </c>
      <c r="O66" s="65">
        <v>54.061408999999998</v>
      </c>
      <c r="P66" s="65">
        <v>57.595795000000003</v>
      </c>
      <c r="Q66" s="65">
        <v>61.083602999999997</v>
      </c>
      <c r="R66" s="65">
        <v>64.563614000000001</v>
      </c>
      <c r="S66" s="65">
        <v>68.087418</v>
      </c>
      <c r="T66" s="65">
        <v>71.669867999999994</v>
      </c>
      <c r="U66" s="65">
        <v>75.342811999999995</v>
      </c>
      <c r="V66" s="65">
        <v>79.113968</v>
      </c>
      <c r="W66" s="65">
        <v>82.883255000000005</v>
      </c>
      <c r="X66" s="65">
        <v>86.698623999999995</v>
      </c>
      <c r="Y66" s="65">
        <v>90.629035999999999</v>
      </c>
      <c r="Z66" s="65">
        <v>94.702727999999993</v>
      </c>
      <c r="AA66" s="65">
        <v>98.832260000000005</v>
      </c>
      <c r="AB66" s="65">
        <v>102.965858</v>
      </c>
      <c r="AC66" s="65">
        <v>107.24762</v>
      </c>
      <c r="AD66" s="65">
        <v>111.619011</v>
      </c>
      <c r="AE66" s="65">
        <v>116.185509</v>
      </c>
      <c r="AF66" s="65">
        <v>121.056854</v>
      </c>
      <c r="AG66" s="60">
        <v>8.0661999999999998E-2</v>
      </c>
    </row>
    <row r="67" spans="1:33" ht="15" customHeight="1" x14ac:dyDescent="0.2">
      <c r="A67" s="63" t="s">
        <v>414</v>
      </c>
      <c r="B67" s="66" t="s">
        <v>151</v>
      </c>
      <c r="C67" s="77">
        <v>3803.0195309999999</v>
      </c>
      <c r="D67" s="77">
        <v>3792.1501459999999</v>
      </c>
      <c r="E67" s="77">
        <v>3843.838135</v>
      </c>
      <c r="F67" s="77">
        <v>3852.639404</v>
      </c>
      <c r="G67" s="77">
        <v>3866.9279790000001</v>
      </c>
      <c r="H67" s="77">
        <v>3872.6987300000001</v>
      </c>
      <c r="I67" s="77">
        <v>3880.9340820000002</v>
      </c>
      <c r="J67" s="77">
        <v>3893.2387699999999</v>
      </c>
      <c r="K67" s="77">
        <v>3903.7583009999998</v>
      </c>
      <c r="L67" s="77">
        <v>3913.9562989999999</v>
      </c>
      <c r="M67" s="77">
        <v>3925.6125489999999</v>
      </c>
      <c r="N67" s="77">
        <v>3944.5729980000001</v>
      </c>
      <c r="O67" s="77">
        <v>3960.8469239999999</v>
      </c>
      <c r="P67" s="77">
        <v>3975.1843260000001</v>
      </c>
      <c r="Q67" s="77">
        <v>3996.619385</v>
      </c>
      <c r="R67" s="77">
        <v>4021.5407709999999</v>
      </c>
      <c r="S67" s="77">
        <v>4047.9223630000001</v>
      </c>
      <c r="T67" s="77">
        <v>4075.9470209999999</v>
      </c>
      <c r="U67" s="77">
        <v>4104.8032229999999</v>
      </c>
      <c r="V67" s="77">
        <v>4128.0966799999997</v>
      </c>
      <c r="W67" s="77">
        <v>4154.6962890000004</v>
      </c>
      <c r="X67" s="77">
        <v>4182.8110349999997</v>
      </c>
      <c r="Y67" s="77">
        <v>4214.8540039999998</v>
      </c>
      <c r="Z67" s="77">
        <v>4244.9418949999999</v>
      </c>
      <c r="AA67" s="77">
        <v>4274.9770509999998</v>
      </c>
      <c r="AB67" s="77">
        <v>4312.3798829999996</v>
      </c>
      <c r="AC67" s="77">
        <v>4348.3217770000001</v>
      </c>
      <c r="AD67" s="77">
        <v>4381.6108400000003</v>
      </c>
      <c r="AE67" s="77">
        <v>4416.9174800000001</v>
      </c>
      <c r="AF67" s="77">
        <v>4461.1416019999997</v>
      </c>
      <c r="AG67" s="67">
        <v>5.5189999999999996E-3</v>
      </c>
    </row>
    <row r="68" spans="1:33" ht="15" customHeight="1" x14ac:dyDescent="0.25">
      <c r="A68" s="63" t="s">
        <v>415</v>
      </c>
      <c r="B68" s="62" t="s">
        <v>152</v>
      </c>
      <c r="C68" s="65">
        <v>185.38121000000001</v>
      </c>
      <c r="D68" s="65">
        <v>192.76080300000001</v>
      </c>
      <c r="E68" s="65">
        <v>210.4487</v>
      </c>
      <c r="F68" s="65">
        <v>216.036148</v>
      </c>
      <c r="G68" s="65">
        <v>220.83535800000001</v>
      </c>
      <c r="H68" s="65">
        <v>226.211243</v>
      </c>
      <c r="I68" s="65">
        <v>230.63308699999999</v>
      </c>
      <c r="J68" s="65">
        <v>234.90104700000001</v>
      </c>
      <c r="K68" s="65">
        <v>239.631989</v>
      </c>
      <c r="L68" s="65">
        <v>243.255585</v>
      </c>
      <c r="M68" s="65">
        <v>247.32742300000001</v>
      </c>
      <c r="N68" s="65">
        <v>250.29714999999999</v>
      </c>
      <c r="O68" s="65">
        <v>255.29357899999999</v>
      </c>
      <c r="P68" s="65">
        <v>259.84155299999998</v>
      </c>
      <c r="Q68" s="65">
        <v>263.27593999999999</v>
      </c>
      <c r="R68" s="65">
        <v>268.08261099999999</v>
      </c>
      <c r="S68" s="65">
        <v>273.79428100000001</v>
      </c>
      <c r="T68" s="65">
        <v>278.77737400000001</v>
      </c>
      <c r="U68" s="65">
        <v>284.34942599999999</v>
      </c>
      <c r="V68" s="65">
        <v>290.809235</v>
      </c>
      <c r="W68" s="65">
        <v>296.94555700000001</v>
      </c>
      <c r="X68" s="65">
        <v>304.12200899999999</v>
      </c>
      <c r="Y68" s="65">
        <v>310.88543700000002</v>
      </c>
      <c r="Z68" s="65">
        <v>317.463257</v>
      </c>
      <c r="AA68" s="65">
        <v>324.97705100000002</v>
      </c>
      <c r="AB68" s="65">
        <v>333.05853300000001</v>
      </c>
      <c r="AC68" s="65">
        <v>340.77545199999997</v>
      </c>
      <c r="AD68" s="65">
        <v>349.27105699999998</v>
      </c>
      <c r="AE68" s="65">
        <v>357.477844</v>
      </c>
      <c r="AF68" s="65">
        <v>365.81097399999999</v>
      </c>
      <c r="AG68" s="60">
        <v>2.3715E-2</v>
      </c>
    </row>
    <row r="69" spans="1:33" ht="15" customHeight="1" x14ac:dyDescent="0.2">
      <c r="A69" s="63" t="s">
        <v>416</v>
      </c>
      <c r="B69" s="66" t="s">
        <v>153</v>
      </c>
      <c r="C69" s="77">
        <v>3988.400635</v>
      </c>
      <c r="D69" s="77">
        <v>3984.9108890000002</v>
      </c>
      <c r="E69" s="77">
        <v>4054.286865</v>
      </c>
      <c r="F69" s="77">
        <v>4068.6755370000001</v>
      </c>
      <c r="G69" s="77">
        <v>4087.7634280000002</v>
      </c>
      <c r="H69" s="77">
        <v>4098.9101559999999</v>
      </c>
      <c r="I69" s="77">
        <v>4111.5673829999996</v>
      </c>
      <c r="J69" s="77">
        <v>4128.1396480000003</v>
      </c>
      <c r="K69" s="77">
        <v>4143.3901370000003</v>
      </c>
      <c r="L69" s="77">
        <v>4157.2119140000004</v>
      </c>
      <c r="M69" s="77">
        <v>4172.9399409999996</v>
      </c>
      <c r="N69" s="77">
        <v>4194.8701170000004</v>
      </c>
      <c r="O69" s="77">
        <v>4216.140625</v>
      </c>
      <c r="P69" s="77">
        <v>4235.0258789999998</v>
      </c>
      <c r="Q69" s="77">
        <v>4259.8955079999996</v>
      </c>
      <c r="R69" s="77">
        <v>4289.6235349999997</v>
      </c>
      <c r="S69" s="77">
        <v>4321.716797</v>
      </c>
      <c r="T69" s="77">
        <v>4354.7246089999999</v>
      </c>
      <c r="U69" s="77">
        <v>4389.1528319999998</v>
      </c>
      <c r="V69" s="77">
        <v>4418.9057620000003</v>
      </c>
      <c r="W69" s="77">
        <v>4451.6416019999997</v>
      </c>
      <c r="X69" s="77">
        <v>4486.9331050000001</v>
      </c>
      <c r="Y69" s="77">
        <v>4525.7392579999996</v>
      </c>
      <c r="Z69" s="77">
        <v>4562.4052730000003</v>
      </c>
      <c r="AA69" s="77">
        <v>4599.9541019999997</v>
      </c>
      <c r="AB69" s="77">
        <v>4645.4384769999997</v>
      </c>
      <c r="AC69" s="77">
        <v>4689.0971680000002</v>
      </c>
      <c r="AD69" s="77">
        <v>4730.8818359999996</v>
      </c>
      <c r="AE69" s="77">
        <v>4774.3955079999996</v>
      </c>
      <c r="AF69" s="77">
        <v>4826.9526370000003</v>
      </c>
      <c r="AG69" s="6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66" t="s">
        <v>154</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66" t="s">
        <v>650</v>
      </c>
      <c r="C72"/>
      <c r="D72"/>
      <c r="E72"/>
      <c r="F72"/>
      <c r="G72"/>
      <c r="H72"/>
      <c r="I72"/>
      <c r="J72"/>
      <c r="K72"/>
      <c r="L72"/>
      <c r="M72"/>
      <c r="N72"/>
      <c r="O72"/>
      <c r="P72"/>
      <c r="Q72"/>
      <c r="R72"/>
      <c r="S72"/>
      <c r="T72"/>
      <c r="U72"/>
      <c r="V72"/>
      <c r="W72"/>
      <c r="X72"/>
      <c r="Y72"/>
      <c r="Z72"/>
      <c r="AA72"/>
      <c r="AB72"/>
      <c r="AC72"/>
      <c r="AD72"/>
      <c r="AE72"/>
      <c r="AF72"/>
      <c r="AG72"/>
    </row>
    <row r="73" spans="1:33" x14ac:dyDescent="0.25">
      <c r="A73" s="63" t="s">
        <v>417</v>
      </c>
      <c r="B73" s="62" t="s">
        <v>147</v>
      </c>
      <c r="C73" s="61">
        <v>13.225726999999999</v>
      </c>
      <c r="D73" s="61">
        <v>13.143032</v>
      </c>
      <c r="E73" s="61">
        <v>13.038375</v>
      </c>
      <c r="F73" s="61">
        <v>12.81936</v>
      </c>
      <c r="G73" s="61">
        <v>12.757313</v>
      </c>
      <c r="H73" s="61">
        <v>12.810119</v>
      </c>
      <c r="I73" s="61">
        <v>12.832084999999999</v>
      </c>
      <c r="J73" s="61">
        <v>12.855433</v>
      </c>
      <c r="K73" s="61">
        <v>12.897567</v>
      </c>
      <c r="L73" s="61">
        <v>12.906396000000001</v>
      </c>
      <c r="M73" s="61">
        <v>12.950918</v>
      </c>
      <c r="N73" s="61">
        <v>13.006791</v>
      </c>
      <c r="O73" s="61">
        <v>13.061377</v>
      </c>
      <c r="P73" s="61">
        <v>13.089026</v>
      </c>
      <c r="Q73" s="61">
        <v>12.983415000000001</v>
      </c>
      <c r="R73" s="61">
        <v>12.900862</v>
      </c>
      <c r="S73" s="61">
        <v>12.84929</v>
      </c>
      <c r="T73" s="61">
        <v>12.797986</v>
      </c>
      <c r="U73" s="61">
        <v>12.748436999999999</v>
      </c>
      <c r="V73" s="61">
        <v>12.767300000000001</v>
      </c>
      <c r="W73" s="61">
        <v>12.735910000000001</v>
      </c>
      <c r="X73" s="61">
        <v>12.740284000000001</v>
      </c>
      <c r="Y73" s="61">
        <v>12.682658</v>
      </c>
      <c r="Z73" s="61">
        <v>12.638915000000001</v>
      </c>
      <c r="AA73" s="61">
        <v>12.644584999999999</v>
      </c>
      <c r="AB73" s="61">
        <v>12.562238000000001</v>
      </c>
      <c r="AC73" s="61">
        <v>12.548475</v>
      </c>
      <c r="AD73" s="61">
        <v>12.507258999999999</v>
      </c>
      <c r="AE73" s="61">
        <v>12.466938000000001</v>
      </c>
      <c r="AF73" s="61">
        <v>12.382303</v>
      </c>
      <c r="AG73" s="60">
        <v>-2.2699999999999999E-3</v>
      </c>
    </row>
    <row r="74" spans="1:33" ht="15" customHeight="1" x14ac:dyDescent="0.25">
      <c r="A74" s="63" t="s">
        <v>418</v>
      </c>
      <c r="B74" s="62" t="s">
        <v>148</v>
      </c>
      <c r="C74" s="61">
        <v>11.338257</v>
      </c>
      <c r="D74" s="61">
        <v>11.231797</v>
      </c>
      <c r="E74" s="61">
        <v>10.921236</v>
      </c>
      <c r="F74" s="61">
        <v>10.689496</v>
      </c>
      <c r="G74" s="61">
        <v>10.614269999999999</v>
      </c>
      <c r="H74" s="61">
        <v>10.654633</v>
      </c>
      <c r="I74" s="61">
        <v>10.642910000000001</v>
      </c>
      <c r="J74" s="61">
        <v>10.647299</v>
      </c>
      <c r="K74" s="61">
        <v>10.659086</v>
      </c>
      <c r="L74" s="61">
        <v>10.633224</v>
      </c>
      <c r="M74" s="61">
        <v>10.647943</v>
      </c>
      <c r="N74" s="61">
        <v>10.663297</v>
      </c>
      <c r="O74" s="61">
        <v>10.708252999999999</v>
      </c>
      <c r="P74" s="61">
        <v>10.711262</v>
      </c>
      <c r="Q74" s="61">
        <v>10.578194999999999</v>
      </c>
      <c r="R74" s="61">
        <v>10.475671999999999</v>
      </c>
      <c r="S74" s="61">
        <v>10.424225</v>
      </c>
      <c r="T74" s="61">
        <v>10.352954</v>
      </c>
      <c r="U74" s="61">
        <v>10.296061999999999</v>
      </c>
      <c r="V74" s="61">
        <v>10.305923</v>
      </c>
      <c r="W74" s="61">
        <v>10.255318000000001</v>
      </c>
      <c r="X74" s="61">
        <v>10.255629000000001</v>
      </c>
      <c r="Y74" s="61">
        <v>10.192849000000001</v>
      </c>
      <c r="Z74" s="61">
        <v>10.130901</v>
      </c>
      <c r="AA74" s="61">
        <v>10.118553</v>
      </c>
      <c r="AB74" s="61">
        <v>10.028328</v>
      </c>
      <c r="AC74" s="61">
        <v>9.9988189999999992</v>
      </c>
      <c r="AD74" s="61">
        <v>9.9486760000000007</v>
      </c>
      <c r="AE74" s="61">
        <v>9.9074019999999994</v>
      </c>
      <c r="AF74" s="61">
        <v>9.8158860000000008</v>
      </c>
      <c r="AG74" s="60">
        <v>-4.9589999999999999E-3</v>
      </c>
    </row>
    <row r="75" spans="1:33" ht="15" customHeight="1" x14ac:dyDescent="0.25">
      <c r="A75" s="63" t="s">
        <v>419</v>
      </c>
      <c r="B75" s="62" t="s">
        <v>149</v>
      </c>
      <c r="C75" s="61">
        <v>7.4908159999999997</v>
      </c>
      <c r="D75" s="61">
        <v>7.3649329999999997</v>
      </c>
      <c r="E75" s="61">
        <v>7.026097</v>
      </c>
      <c r="F75" s="61">
        <v>6.8210189999999997</v>
      </c>
      <c r="G75" s="61">
        <v>6.7446120000000001</v>
      </c>
      <c r="H75" s="61">
        <v>6.6911820000000004</v>
      </c>
      <c r="I75" s="61">
        <v>6.6739810000000004</v>
      </c>
      <c r="J75" s="61">
        <v>6.6779849999999996</v>
      </c>
      <c r="K75" s="61">
        <v>6.6900310000000003</v>
      </c>
      <c r="L75" s="61">
        <v>6.6843890000000004</v>
      </c>
      <c r="M75" s="61">
        <v>6.6900490000000001</v>
      </c>
      <c r="N75" s="61">
        <v>6.6969570000000003</v>
      </c>
      <c r="O75" s="61">
        <v>6.6982200000000001</v>
      </c>
      <c r="P75" s="61">
        <v>6.6975499999999997</v>
      </c>
      <c r="Q75" s="61">
        <v>6.6292400000000002</v>
      </c>
      <c r="R75" s="61">
        <v>6.5819419999999997</v>
      </c>
      <c r="S75" s="61">
        <v>6.5277789999999998</v>
      </c>
      <c r="T75" s="61">
        <v>6.4964760000000004</v>
      </c>
      <c r="U75" s="61">
        <v>6.4611130000000001</v>
      </c>
      <c r="V75" s="61">
        <v>6.456537</v>
      </c>
      <c r="W75" s="61">
        <v>6.4361430000000004</v>
      </c>
      <c r="X75" s="61">
        <v>6.41716</v>
      </c>
      <c r="Y75" s="61">
        <v>6.3605390000000002</v>
      </c>
      <c r="Z75" s="61">
        <v>6.3264630000000004</v>
      </c>
      <c r="AA75" s="61">
        <v>6.3039899999999998</v>
      </c>
      <c r="AB75" s="61">
        <v>6.2448540000000001</v>
      </c>
      <c r="AC75" s="61">
        <v>6.2219259999999998</v>
      </c>
      <c r="AD75" s="61">
        <v>6.190175</v>
      </c>
      <c r="AE75" s="61">
        <v>6.1629300000000002</v>
      </c>
      <c r="AF75" s="61">
        <v>6.1268820000000002</v>
      </c>
      <c r="AG75" s="60">
        <v>-6.9069999999999999E-3</v>
      </c>
    </row>
    <row r="76" spans="1:33" ht="15" customHeight="1" x14ac:dyDescent="0.25">
      <c r="A76" s="63" t="s">
        <v>420</v>
      </c>
      <c r="B76" s="62" t="s">
        <v>150</v>
      </c>
      <c r="C76" s="61">
        <v>13.346285999999999</v>
      </c>
      <c r="D76" s="61">
        <v>13.516989000000001</v>
      </c>
      <c r="E76" s="61">
        <v>13.005039999999999</v>
      </c>
      <c r="F76" s="61">
        <v>12.656193999999999</v>
      </c>
      <c r="G76" s="61">
        <v>12.653912999999999</v>
      </c>
      <c r="H76" s="61">
        <v>12.809369999999999</v>
      </c>
      <c r="I76" s="61">
        <v>12.815106</v>
      </c>
      <c r="J76" s="61">
        <v>12.815804</v>
      </c>
      <c r="K76" s="61">
        <v>12.798275</v>
      </c>
      <c r="L76" s="61">
        <v>12.727634</v>
      </c>
      <c r="M76" s="61">
        <v>12.728104</v>
      </c>
      <c r="N76" s="61">
        <v>12.737024999999999</v>
      </c>
      <c r="O76" s="61">
        <v>12.781964</v>
      </c>
      <c r="P76" s="61">
        <v>12.739376</v>
      </c>
      <c r="Q76" s="61">
        <v>12.583816000000001</v>
      </c>
      <c r="R76" s="61">
        <v>12.442626000000001</v>
      </c>
      <c r="S76" s="61">
        <v>12.352268</v>
      </c>
      <c r="T76" s="61">
        <v>12.250923</v>
      </c>
      <c r="U76" s="61">
        <v>12.160197999999999</v>
      </c>
      <c r="V76" s="61">
        <v>12.099422000000001</v>
      </c>
      <c r="W76" s="61">
        <v>12.038126</v>
      </c>
      <c r="X76" s="61">
        <v>11.969213999999999</v>
      </c>
      <c r="Y76" s="61">
        <v>11.864025</v>
      </c>
      <c r="Z76" s="61">
        <v>11.795681</v>
      </c>
      <c r="AA76" s="61">
        <v>11.765817999999999</v>
      </c>
      <c r="AB76" s="61">
        <v>11.683329000000001</v>
      </c>
      <c r="AC76" s="61">
        <v>11.608226999999999</v>
      </c>
      <c r="AD76" s="61">
        <v>11.540056</v>
      </c>
      <c r="AE76" s="61">
        <v>11.469234</v>
      </c>
      <c r="AF76" s="61">
        <v>11.395308</v>
      </c>
      <c r="AG76" s="60">
        <v>-5.4349999999999997E-3</v>
      </c>
    </row>
    <row r="77" spans="1:33" ht="15" customHeight="1" x14ac:dyDescent="0.2">
      <c r="A77" s="63" t="s">
        <v>421</v>
      </c>
      <c r="B77" s="66" t="s">
        <v>155</v>
      </c>
      <c r="C77" s="76">
        <v>11.09206</v>
      </c>
      <c r="D77" s="76">
        <v>10.975097</v>
      </c>
      <c r="E77" s="76">
        <v>10.752556999999999</v>
      </c>
      <c r="F77" s="76">
        <v>10.540874000000001</v>
      </c>
      <c r="G77" s="76">
        <v>10.475073</v>
      </c>
      <c r="H77" s="76">
        <v>10.501467999999999</v>
      </c>
      <c r="I77" s="76">
        <v>10.507842</v>
      </c>
      <c r="J77" s="76">
        <v>10.523569999999999</v>
      </c>
      <c r="K77" s="76">
        <v>10.553371</v>
      </c>
      <c r="L77" s="76">
        <v>10.551202999999999</v>
      </c>
      <c r="M77" s="76">
        <v>10.580885</v>
      </c>
      <c r="N77" s="76">
        <v>10.611276999999999</v>
      </c>
      <c r="O77" s="76">
        <v>10.653981</v>
      </c>
      <c r="P77" s="76">
        <v>10.673109999999999</v>
      </c>
      <c r="Q77" s="76">
        <v>10.574654000000001</v>
      </c>
      <c r="R77" s="76">
        <v>10.500532</v>
      </c>
      <c r="S77" s="76">
        <v>10.454601</v>
      </c>
      <c r="T77" s="76">
        <v>10.40737</v>
      </c>
      <c r="U77" s="76">
        <v>10.364239</v>
      </c>
      <c r="V77" s="76">
        <v>10.379671</v>
      </c>
      <c r="W77" s="76">
        <v>10.349372000000001</v>
      </c>
      <c r="X77" s="76">
        <v>10.349371</v>
      </c>
      <c r="Y77" s="76">
        <v>10.292790999999999</v>
      </c>
      <c r="Z77" s="76">
        <v>10.252166000000001</v>
      </c>
      <c r="AA77" s="76">
        <v>10.25128</v>
      </c>
      <c r="AB77" s="76">
        <v>10.175208</v>
      </c>
      <c r="AC77" s="76">
        <v>10.157688</v>
      </c>
      <c r="AD77" s="76">
        <v>10.123593</v>
      </c>
      <c r="AE77" s="76">
        <v>10.092719000000001</v>
      </c>
      <c r="AF77" s="76">
        <v>10.021296</v>
      </c>
      <c r="AG77" s="67">
        <v>-3.4940000000000001E-3</v>
      </c>
    </row>
    <row r="78" spans="1:33" ht="15" customHeight="1" x14ac:dyDescent="0.25">
      <c r="B78" s="66" t="s">
        <v>156</v>
      </c>
      <c r="C78"/>
      <c r="D78"/>
      <c r="E78"/>
      <c r="F78"/>
      <c r="G78"/>
      <c r="H78"/>
      <c r="I78"/>
      <c r="J78"/>
      <c r="K78"/>
      <c r="L78"/>
      <c r="M78"/>
      <c r="N78"/>
      <c r="O78"/>
      <c r="P78"/>
      <c r="Q78"/>
      <c r="R78"/>
      <c r="S78"/>
      <c r="T78"/>
      <c r="U78"/>
      <c r="V78"/>
      <c r="W78"/>
      <c r="X78"/>
      <c r="Y78"/>
      <c r="Z78"/>
      <c r="AA78"/>
      <c r="AB78"/>
      <c r="AC78"/>
      <c r="AD78"/>
      <c r="AE78"/>
      <c r="AF78"/>
      <c r="AG78"/>
    </row>
    <row r="79" spans="1:33" x14ac:dyDescent="0.25">
      <c r="A79" s="63" t="s">
        <v>422</v>
      </c>
      <c r="B79" s="62" t="s">
        <v>147</v>
      </c>
      <c r="C79" s="61">
        <v>13.225726999999999</v>
      </c>
      <c r="D79" s="61">
        <v>13.566247000000001</v>
      </c>
      <c r="E79" s="61">
        <v>13.79857</v>
      </c>
      <c r="F79" s="61">
        <v>13.971469000000001</v>
      </c>
      <c r="G79" s="61">
        <v>14.344484</v>
      </c>
      <c r="H79" s="61">
        <v>14.894838</v>
      </c>
      <c r="I79" s="61">
        <v>15.447803</v>
      </c>
      <c r="J79" s="61">
        <v>16.025639000000002</v>
      </c>
      <c r="K79" s="61">
        <v>16.638546000000002</v>
      </c>
      <c r="L79" s="61">
        <v>17.210234</v>
      </c>
      <c r="M79" s="61">
        <v>17.845106000000001</v>
      </c>
      <c r="N79" s="61">
        <v>18.502668</v>
      </c>
      <c r="O79" s="61">
        <v>19.186627999999999</v>
      </c>
      <c r="P79" s="61">
        <v>19.869833</v>
      </c>
      <c r="Q79" s="61">
        <v>20.382317</v>
      </c>
      <c r="R79" s="61">
        <v>20.949480000000001</v>
      </c>
      <c r="S79" s="61">
        <v>21.589275000000001</v>
      </c>
      <c r="T79" s="61">
        <v>22.248021999999999</v>
      </c>
      <c r="U79" s="61">
        <v>22.916907999999999</v>
      </c>
      <c r="V79" s="61">
        <v>23.742049999999999</v>
      </c>
      <c r="W79" s="61">
        <v>24.497288000000001</v>
      </c>
      <c r="X79" s="61">
        <v>25.348887999999999</v>
      </c>
      <c r="Y79" s="61">
        <v>26.093792000000001</v>
      </c>
      <c r="Z79" s="61">
        <v>26.879625000000001</v>
      </c>
      <c r="AA79" s="61">
        <v>27.792439000000002</v>
      </c>
      <c r="AB79" s="61">
        <v>28.536348</v>
      </c>
      <c r="AC79" s="61">
        <v>29.459482000000001</v>
      </c>
      <c r="AD79" s="61">
        <v>30.337343000000001</v>
      </c>
      <c r="AE79" s="61">
        <v>31.227259</v>
      </c>
      <c r="AF79" s="61">
        <v>32.010002</v>
      </c>
      <c r="AG79" s="60">
        <v>3.0948E-2</v>
      </c>
    </row>
    <row r="80" spans="1:33" ht="15" customHeight="1" x14ac:dyDescent="0.25">
      <c r="A80" s="63" t="s">
        <v>423</v>
      </c>
      <c r="B80" s="62" t="s">
        <v>148</v>
      </c>
      <c r="C80" s="61">
        <v>11.338257</v>
      </c>
      <c r="D80" s="61">
        <v>11.593469000000001</v>
      </c>
      <c r="E80" s="61">
        <v>11.557992</v>
      </c>
      <c r="F80" s="61">
        <v>11.650188</v>
      </c>
      <c r="G80" s="61">
        <v>11.93482</v>
      </c>
      <c r="H80" s="61">
        <v>12.388569</v>
      </c>
      <c r="I80" s="61">
        <v>12.812381999999999</v>
      </c>
      <c r="J80" s="61">
        <v>13.272968000000001</v>
      </c>
      <c r="K80" s="61">
        <v>13.750787000000001</v>
      </c>
      <c r="L80" s="61">
        <v>14.179036999999999</v>
      </c>
      <c r="M80" s="61">
        <v>14.671830999999999</v>
      </c>
      <c r="N80" s="61">
        <v>15.168958</v>
      </c>
      <c r="O80" s="61">
        <v>15.729984999999999</v>
      </c>
      <c r="P80" s="61">
        <v>16.260259999999999</v>
      </c>
      <c r="Q80" s="61">
        <v>16.606424000000001</v>
      </c>
      <c r="R80" s="61">
        <v>17.011257000000001</v>
      </c>
      <c r="S80" s="61">
        <v>17.514700000000001</v>
      </c>
      <c r="T80" s="61">
        <v>17.997578000000001</v>
      </c>
      <c r="U80" s="61">
        <v>18.508461</v>
      </c>
      <c r="V80" s="61">
        <v>19.164878999999999</v>
      </c>
      <c r="W80" s="61">
        <v>19.725914</v>
      </c>
      <c r="X80" s="61">
        <v>20.405258</v>
      </c>
      <c r="Y80" s="61">
        <v>20.971163000000001</v>
      </c>
      <c r="Z80" s="61">
        <v>21.545743999999999</v>
      </c>
      <c r="AA80" s="61">
        <v>22.240292</v>
      </c>
      <c r="AB80" s="61">
        <v>22.780325000000001</v>
      </c>
      <c r="AC80" s="61">
        <v>23.473769999999998</v>
      </c>
      <c r="AD80" s="61">
        <v>24.131295999999999</v>
      </c>
      <c r="AE80" s="61">
        <v>24.816117999999999</v>
      </c>
      <c r="AF80" s="61">
        <v>25.375446</v>
      </c>
      <c r="AG80" s="60">
        <v>2.8169E-2</v>
      </c>
    </row>
    <row r="81" spans="1:33" x14ac:dyDescent="0.25">
      <c r="A81" s="63" t="s">
        <v>424</v>
      </c>
      <c r="B81" s="62" t="s">
        <v>149</v>
      </c>
      <c r="C81" s="61">
        <v>7.4908159999999997</v>
      </c>
      <c r="D81" s="61">
        <v>7.6020880000000002</v>
      </c>
      <c r="E81" s="61">
        <v>7.4357490000000004</v>
      </c>
      <c r="F81" s="61">
        <v>7.4340409999999997</v>
      </c>
      <c r="G81" s="61">
        <v>7.5837269999999997</v>
      </c>
      <c r="H81" s="61">
        <v>7.7801049999999998</v>
      </c>
      <c r="I81" s="61">
        <v>8.0344180000000005</v>
      </c>
      <c r="J81" s="61">
        <v>8.3248040000000003</v>
      </c>
      <c r="K81" s="61">
        <v>8.6304940000000006</v>
      </c>
      <c r="L81" s="61">
        <v>8.9134019999999996</v>
      </c>
      <c r="M81" s="61">
        <v>9.2182370000000002</v>
      </c>
      <c r="N81" s="61">
        <v>9.5266839999999995</v>
      </c>
      <c r="O81" s="61">
        <v>9.8394110000000001</v>
      </c>
      <c r="P81" s="61">
        <v>10.167233</v>
      </c>
      <c r="Q81" s="61">
        <v>10.407064999999999</v>
      </c>
      <c r="R81" s="61">
        <v>10.688299000000001</v>
      </c>
      <c r="S81" s="61">
        <v>10.967923000000001</v>
      </c>
      <c r="T81" s="61">
        <v>11.293475000000001</v>
      </c>
      <c r="U81" s="61">
        <v>11.614658</v>
      </c>
      <c r="V81" s="61">
        <v>12.006565999999999</v>
      </c>
      <c r="W81" s="61">
        <v>12.379802</v>
      </c>
      <c r="X81" s="61">
        <v>12.767994</v>
      </c>
      <c r="Y81" s="61">
        <v>13.086418999999999</v>
      </c>
      <c r="Z81" s="61">
        <v>13.454712000000001</v>
      </c>
      <c r="AA81" s="61">
        <v>13.855992000000001</v>
      </c>
      <c r="AB81" s="61">
        <v>14.185796</v>
      </c>
      <c r="AC81" s="61">
        <v>14.60693</v>
      </c>
      <c r="AD81" s="61">
        <v>15.014756</v>
      </c>
      <c r="AE81" s="61">
        <v>15.436944</v>
      </c>
      <c r="AF81" s="61">
        <v>15.838853</v>
      </c>
      <c r="AG81" s="60">
        <v>2.6157E-2</v>
      </c>
    </row>
    <row r="82" spans="1:33" ht="15" customHeight="1" x14ac:dyDescent="0.25">
      <c r="A82" s="63" t="s">
        <v>425</v>
      </c>
      <c r="B82" s="62" t="s">
        <v>150</v>
      </c>
      <c r="C82" s="61">
        <v>13.346285999999999</v>
      </c>
      <c r="D82" s="61">
        <v>13.952246000000001</v>
      </c>
      <c r="E82" s="61">
        <v>13.763291000000001</v>
      </c>
      <c r="F82" s="61">
        <v>13.793638</v>
      </c>
      <c r="G82" s="61">
        <v>14.228218999999999</v>
      </c>
      <c r="H82" s="61">
        <v>14.893967999999999</v>
      </c>
      <c r="I82" s="61">
        <v>15.427363</v>
      </c>
      <c r="J82" s="61">
        <v>15.976236</v>
      </c>
      <c r="K82" s="61">
        <v>16.510452000000001</v>
      </c>
      <c r="L82" s="61">
        <v>16.971861000000001</v>
      </c>
      <c r="M82" s="61">
        <v>17.538087999999998</v>
      </c>
      <c r="N82" s="61">
        <v>18.118917</v>
      </c>
      <c r="O82" s="61">
        <v>18.776181999999999</v>
      </c>
      <c r="P82" s="61">
        <v>19.339044999999999</v>
      </c>
      <c r="Q82" s="61">
        <v>19.754995000000001</v>
      </c>
      <c r="R82" s="61">
        <v>20.205359000000001</v>
      </c>
      <c r="S82" s="61">
        <v>20.754183000000001</v>
      </c>
      <c r="T82" s="61">
        <v>21.297008999999999</v>
      </c>
      <c r="U82" s="61">
        <v>21.859476000000001</v>
      </c>
      <c r="V82" s="61">
        <v>22.500067000000001</v>
      </c>
      <c r="W82" s="61">
        <v>23.155113</v>
      </c>
      <c r="X82" s="61">
        <v>23.814717999999999</v>
      </c>
      <c r="Y82" s="61">
        <v>24.409503999999998</v>
      </c>
      <c r="Z82" s="61">
        <v>25.086288</v>
      </c>
      <c r="AA82" s="61">
        <v>25.860932999999999</v>
      </c>
      <c r="AB82" s="61">
        <v>26.539822000000001</v>
      </c>
      <c r="AC82" s="61">
        <v>27.252103999999999</v>
      </c>
      <c r="AD82" s="61">
        <v>27.991316000000001</v>
      </c>
      <c r="AE82" s="61">
        <v>28.728207000000001</v>
      </c>
      <c r="AF82" s="61">
        <v>29.458476999999998</v>
      </c>
      <c r="AG82" s="60">
        <v>2.7678000000000001E-2</v>
      </c>
    </row>
    <row r="83" spans="1:33" ht="15" customHeight="1" x14ac:dyDescent="0.2">
      <c r="A83" s="63" t="s">
        <v>426</v>
      </c>
      <c r="B83" s="66" t="s">
        <v>155</v>
      </c>
      <c r="C83" s="76">
        <v>11.09206</v>
      </c>
      <c r="D83" s="76">
        <v>11.328503</v>
      </c>
      <c r="E83" s="76">
        <v>11.379478000000001</v>
      </c>
      <c r="F83" s="76">
        <v>11.48821</v>
      </c>
      <c r="G83" s="76">
        <v>11.778304</v>
      </c>
      <c r="H83" s="76">
        <v>12.210476999999999</v>
      </c>
      <c r="I83" s="76">
        <v>12.649781000000001</v>
      </c>
      <c r="J83" s="76">
        <v>13.118728000000001</v>
      </c>
      <c r="K83" s="76">
        <v>13.614407999999999</v>
      </c>
      <c r="L83" s="76">
        <v>14.069665000000001</v>
      </c>
      <c r="M83" s="76">
        <v>14.579432000000001</v>
      </c>
      <c r="N83" s="76">
        <v>15.094956</v>
      </c>
      <c r="O83" s="76">
        <v>15.650263000000001</v>
      </c>
      <c r="P83" s="76">
        <v>16.202342999999999</v>
      </c>
      <c r="Q83" s="76">
        <v>16.600866</v>
      </c>
      <c r="R83" s="76">
        <v>17.051628000000001</v>
      </c>
      <c r="S83" s="76">
        <v>17.565736999999999</v>
      </c>
      <c r="T83" s="76">
        <v>18.092175000000001</v>
      </c>
      <c r="U83" s="76">
        <v>18.631014</v>
      </c>
      <c r="V83" s="76">
        <v>19.302019000000001</v>
      </c>
      <c r="W83" s="76">
        <v>19.906824</v>
      </c>
      <c r="X83" s="76">
        <v>20.591771999999999</v>
      </c>
      <c r="Y83" s="76">
        <v>21.176786</v>
      </c>
      <c r="Z83" s="76">
        <v>21.803642</v>
      </c>
      <c r="AA83" s="76">
        <v>22.532022000000001</v>
      </c>
      <c r="AB83" s="76">
        <v>23.113976999999998</v>
      </c>
      <c r="AC83" s="76">
        <v>23.846741000000002</v>
      </c>
      <c r="AD83" s="76">
        <v>24.555572999999999</v>
      </c>
      <c r="AE83" s="76">
        <v>25.280301999999999</v>
      </c>
      <c r="AF83" s="76">
        <v>25.906462000000001</v>
      </c>
      <c r="AG83" s="6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66" t="s">
        <v>157</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66" t="s">
        <v>650</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63" t="s">
        <v>427</v>
      </c>
      <c r="B87" s="62" t="s">
        <v>158</v>
      </c>
      <c r="C87" s="61">
        <v>7.1669109999999998</v>
      </c>
      <c r="D87" s="61">
        <v>6.3787799999999999</v>
      </c>
      <c r="E87" s="61">
        <v>6.1286389999999997</v>
      </c>
      <c r="F87" s="61">
        <v>5.8522939999999997</v>
      </c>
      <c r="G87" s="61">
        <v>5.6466820000000002</v>
      </c>
      <c r="H87" s="61">
        <v>5.5355749999999997</v>
      </c>
      <c r="I87" s="61">
        <v>5.4754820000000004</v>
      </c>
      <c r="J87" s="61">
        <v>5.4381110000000001</v>
      </c>
      <c r="K87" s="61">
        <v>5.4352510000000001</v>
      </c>
      <c r="L87" s="61">
        <v>5.3768209999999996</v>
      </c>
      <c r="M87" s="61">
        <v>5.3552600000000004</v>
      </c>
      <c r="N87" s="61">
        <v>5.3451740000000001</v>
      </c>
      <c r="O87" s="61">
        <v>5.3452029999999997</v>
      </c>
      <c r="P87" s="61">
        <v>5.3242859999999999</v>
      </c>
      <c r="Q87" s="61">
        <v>5.2002920000000001</v>
      </c>
      <c r="R87" s="61">
        <v>5.1143489999999998</v>
      </c>
      <c r="S87" s="61">
        <v>5.0639859999999999</v>
      </c>
      <c r="T87" s="61">
        <v>5.0130059999999999</v>
      </c>
      <c r="U87" s="61">
        <v>4.9678779999999998</v>
      </c>
      <c r="V87" s="61">
        <v>4.974882</v>
      </c>
      <c r="W87" s="61">
        <v>4.930396</v>
      </c>
      <c r="X87" s="61">
        <v>4.9239269999999999</v>
      </c>
      <c r="Y87" s="61">
        <v>4.8617530000000002</v>
      </c>
      <c r="Z87" s="61">
        <v>4.812125</v>
      </c>
      <c r="AA87" s="61">
        <v>4.8006450000000003</v>
      </c>
      <c r="AB87" s="61">
        <v>4.7237419999999997</v>
      </c>
      <c r="AC87" s="61">
        <v>4.7113659999999999</v>
      </c>
      <c r="AD87" s="61">
        <v>4.6829130000000001</v>
      </c>
      <c r="AE87" s="61">
        <v>4.6666350000000003</v>
      </c>
      <c r="AF87" s="61">
        <v>4.6157339999999998</v>
      </c>
      <c r="AG87" s="60">
        <v>-1.5058E-2</v>
      </c>
    </row>
    <row r="88" spans="1:33" ht="15" customHeight="1" x14ac:dyDescent="0.25">
      <c r="A88" s="63" t="s">
        <v>428</v>
      </c>
      <c r="B88" s="62" t="s">
        <v>159</v>
      </c>
      <c r="C88" s="61">
        <v>1.404639</v>
      </c>
      <c r="D88" s="61">
        <v>1.417913</v>
      </c>
      <c r="E88" s="61">
        <v>1.4401900000000001</v>
      </c>
      <c r="F88" s="61">
        <v>1.4741899999999999</v>
      </c>
      <c r="G88" s="61">
        <v>1.5058279999999999</v>
      </c>
      <c r="H88" s="61">
        <v>1.540997</v>
      </c>
      <c r="I88" s="61">
        <v>1.5653429999999999</v>
      </c>
      <c r="J88" s="61">
        <v>1.584357</v>
      </c>
      <c r="K88" s="61">
        <v>1.5962719999999999</v>
      </c>
      <c r="L88" s="61">
        <v>1.6080099999999999</v>
      </c>
      <c r="M88" s="61">
        <v>1.618843</v>
      </c>
      <c r="N88" s="61">
        <v>1.6277839999999999</v>
      </c>
      <c r="O88" s="61">
        <v>1.6405430000000001</v>
      </c>
      <c r="P88" s="61">
        <v>1.656614</v>
      </c>
      <c r="Q88" s="61">
        <v>1.6727259999999999</v>
      </c>
      <c r="R88" s="61">
        <v>1.6819059999999999</v>
      </c>
      <c r="S88" s="61">
        <v>1.6861679999999999</v>
      </c>
      <c r="T88" s="61">
        <v>1.689371</v>
      </c>
      <c r="U88" s="61">
        <v>1.692248</v>
      </c>
      <c r="V88" s="61">
        <v>1.697319</v>
      </c>
      <c r="W88" s="61">
        <v>1.705057</v>
      </c>
      <c r="X88" s="61">
        <v>1.705775</v>
      </c>
      <c r="Y88" s="61">
        <v>1.703883</v>
      </c>
      <c r="Z88" s="61">
        <v>1.7046190000000001</v>
      </c>
      <c r="AA88" s="61">
        <v>1.706307</v>
      </c>
      <c r="AB88" s="61">
        <v>1.706426</v>
      </c>
      <c r="AC88" s="61">
        <v>1.706707</v>
      </c>
      <c r="AD88" s="61">
        <v>1.707017</v>
      </c>
      <c r="AE88" s="61">
        <v>1.707039</v>
      </c>
      <c r="AF88" s="61">
        <v>1.7056119999999999</v>
      </c>
      <c r="AG88" s="60">
        <v>6.7169999999999999E-3</v>
      </c>
    </row>
    <row r="89" spans="1:33" ht="15" customHeight="1" x14ac:dyDescent="0.25">
      <c r="A89" s="63" t="s">
        <v>429</v>
      </c>
      <c r="B89" s="62" t="s">
        <v>160</v>
      </c>
      <c r="C89" s="61">
        <v>2.4737429999999998</v>
      </c>
      <c r="D89" s="61">
        <v>3.164752</v>
      </c>
      <c r="E89" s="61">
        <v>3.1695980000000001</v>
      </c>
      <c r="F89" s="61">
        <v>3.202566</v>
      </c>
      <c r="G89" s="61">
        <v>3.3104640000000001</v>
      </c>
      <c r="H89" s="61">
        <v>3.4127930000000002</v>
      </c>
      <c r="I89" s="61">
        <v>3.4539010000000001</v>
      </c>
      <c r="J89" s="61">
        <v>3.4879289999999998</v>
      </c>
      <c r="K89" s="61">
        <v>3.50902</v>
      </c>
      <c r="L89" s="61">
        <v>3.5529869999999999</v>
      </c>
      <c r="M89" s="61">
        <v>3.5925500000000001</v>
      </c>
      <c r="N89" s="61">
        <v>3.623777</v>
      </c>
      <c r="O89" s="61">
        <v>3.6538369999999998</v>
      </c>
      <c r="P89" s="61">
        <v>3.6778879999999998</v>
      </c>
      <c r="Q89" s="61">
        <v>3.6888040000000002</v>
      </c>
      <c r="R89" s="61">
        <v>3.6907320000000001</v>
      </c>
      <c r="S89" s="61">
        <v>3.6906560000000002</v>
      </c>
      <c r="T89" s="61">
        <v>3.6913960000000001</v>
      </c>
      <c r="U89" s="61">
        <v>3.6906949999999998</v>
      </c>
      <c r="V89" s="61">
        <v>3.6940759999999999</v>
      </c>
      <c r="W89" s="61">
        <v>3.7003010000000001</v>
      </c>
      <c r="X89" s="61">
        <v>3.706512</v>
      </c>
      <c r="Y89" s="61">
        <v>3.7133219999999998</v>
      </c>
      <c r="Z89" s="61">
        <v>3.7216279999999999</v>
      </c>
      <c r="AA89" s="61">
        <v>3.7307429999999999</v>
      </c>
      <c r="AB89" s="61">
        <v>3.7303950000000001</v>
      </c>
      <c r="AC89" s="61">
        <v>3.7251940000000001</v>
      </c>
      <c r="AD89" s="61">
        <v>3.7192400000000001</v>
      </c>
      <c r="AE89" s="61">
        <v>3.70499</v>
      </c>
      <c r="AF89" s="61">
        <v>3.6854049999999998</v>
      </c>
      <c r="AG89" s="60">
        <v>1.3840999999999999E-2</v>
      </c>
    </row>
    <row r="90" spans="1:33" ht="15" customHeight="1" x14ac:dyDescent="0.25">
      <c r="B90" s="66" t="s">
        <v>156</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63" t="s">
        <v>430</v>
      </c>
      <c r="B91" s="62" t="s">
        <v>158</v>
      </c>
      <c r="C91" s="61">
        <v>7.1669109999999998</v>
      </c>
      <c r="D91" s="61">
        <v>6.5841810000000001</v>
      </c>
      <c r="E91" s="61">
        <v>6.4859650000000002</v>
      </c>
      <c r="F91" s="61">
        <v>6.3782540000000001</v>
      </c>
      <c r="G91" s="61">
        <v>6.3492009999999999</v>
      </c>
      <c r="H91" s="61">
        <v>6.4364350000000004</v>
      </c>
      <c r="I91" s="61">
        <v>6.5916160000000001</v>
      </c>
      <c r="J91" s="61">
        <v>6.779172</v>
      </c>
      <c r="K91" s="61">
        <v>7.0117620000000001</v>
      </c>
      <c r="L91" s="61">
        <v>7.1698040000000001</v>
      </c>
      <c r="M91" s="61">
        <v>7.3790269999999998</v>
      </c>
      <c r="N91" s="61">
        <v>7.60372</v>
      </c>
      <c r="O91" s="61">
        <v>7.8518850000000002</v>
      </c>
      <c r="P91" s="61">
        <v>8.0825469999999999</v>
      </c>
      <c r="Q91" s="61">
        <v>8.1637989999999991</v>
      </c>
      <c r="R91" s="61">
        <v>8.3050999999999995</v>
      </c>
      <c r="S91" s="61">
        <v>8.5084700000000009</v>
      </c>
      <c r="T91" s="61">
        <v>8.7146109999999997</v>
      </c>
      <c r="U91" s="61">
        <v>8.9303830000000008</v>
      </c>
      <c r="V91" s="61">
        <v>9.2512830000000008</v>
      </c>
      <c r="W91" s="61">
        <v>9.4835259999999995</v>
      </c>
      <c r="X91" s="61">
        <v>9.7969620000000006</v>
      </c>
      <c r="Y91" s="61">
        <v>10.002758</v>
      </c>
      <c r="Z91" s="61">
        <v>10.234114999999999</v>
      </c>
      <c r="AA91" s="61">
        <v>10.551682</v>
      </c>
      <c r="AB91" s="61">
        <v>10.73044</v>
      </c>
      <c r="AC91" s="61">
        <v>11.060658999999999</v>
      </c>
      <c r="AD91" s="61">
        <v>11.358774</v>
      </c>
      <c r="AE91" s="61">
        <v>11.689014</v>
      </c>
      <c r="AF91" s="61">
        <v>11.932323</v>
      </c>
      <c r="AG91" s="60">
        <v>1.7734E-2</v>
      </c>
    </row>
    <row r="92" spans="1:33" x14ac:dyDescent="0.25">
      <c r="A92" s="63" t="s">
        <v>431</v>
      </c>
      <c r="B92" s="62" t="s">
        <v>159</v>
      </c>
      <c r="C92" s="61">
        <v>1.404639</v>
      </c>
      <c r="D92" s="61">
        <v>1.46357</v>
      </c>
      <c r="E92" s="61">
        <v>1.524159</v>
      </c>
      <c r="F92" s="61">
        <v>1.606679</v>
      </c>
      <c r="G92" s="61">
        <v>1.6931719999999999</v>
      </c>
      <c r="H92" s="61">
        <v>1.791779</v>
      </c>
      <c r="I92" s="61">
        <v>1.8844259999999999</v>
      </c>
      <c r="J92" s="61">
        <v>1.975066</v>
      </c>
      <c r="K92" s="61">
        <v>2.0592760000000001</v>
      </c>
      <c r="L92" s="61">
        <v>2.1442260000000002</v>
      </c>
      <c r="M92" s="61">
        <v>2.2306080000000001</v>
      </c>
      <c r="N92" s="61">
        <v>2.3155860000000001</v>
      </c>
      <c r="O92" s="61">
        <v>2.409891</v>
      </c>
      <c r="P92" s="61">
        <v>2.5148269999999999</v>
      </c>
      <c r="Q92" s="61">
        <v>2.6259670000000002</v>
      </c>
      <c r="R92" s="61">
        <v>2.731217</v>
      </c>
      <c r="S92" s="61">
        <v>2.8330860000000002</v>
      </c>
      <c r="T92" s="61">
        <v>2.936804</v>
      </c>
      <c r="U92" s="61">
        <v>3.0420280000000002</v>
      </c>
      <c r="V92" s="61">
        <v>3.1563310000000002</v>
      </c>
      <c r="W92" s="61">
        <v>3.2796460000000001</v>
      </c>
      <c r="X92" s="61">
        <v>3.39392</v>
      </c>
      <c r="Y92" s="61">
        <v>3.5056349999999998</v>
      </c>
      <c r="Z92" s="61">
        <v>3.625273</v>
      </c>
      <c r="AA92" s="61">
        <v>3.7504140000000001</v>
      </c>
      <c r="AB92" s="61">
        <v>3.8763139999999998</v>
      </c>
      <c r="AC92" s="61">
        <v>4.0067579999999996</v>
      </c>
      <c r="AD92" s="61">
        <v>4.140504</v>
      </c>
      <c r="AE92" s="61">
        <v>4.2758010000000004</v>
      </c>
      <c r="AF92" s="61">
        <v>4.409249</v>
      </c>
      <c r="AG92" s="60">
        <v>4.0233999999999999E-2</v>
      </c>
    </row>
    <row r="93" spans="1:33" ht="15" customHeight="1" x14ac:dyDescent="0.25">
      <c r="A93" s="63" t="s">
        <v>432</v>
      </c>
      <c r="B93" s="62" t="s">
        <v>160</v>
      </c>
      <c r="C93" s="61">
        <v>2.4737429999999998</v>
      </c>
      <c r="D93" s="61">
        <v>3.2666590000000002</v>
      </c>
      <c r="E93" s="61">
        <v>3.3544</v>
      </c>
      <c r="F93" s="61">
        <v>3.490389</v>
      </c>
      <c r="G93" s="61">
        <v>3.7223269999999999</v>
      </c>
      <c r="H93" s="61">
        <v>3.9681920000000002</v>
      </c>
      <c r="I93" s="61">
        <v>4.1579509999999997</v>
      </c>
      <c r="J93" s="61">
        <v>4.3480670000000003</v>
      </c>
      <c r="K93" s="61">
        <v>4.526821</v>
      </c>
      <c r="L93" s="61">
        <v>4.7377849999999997</v>
      </c>
      <c r="M93" s="61">
        <v>4.9501850000000003</v>
      </c>
      <c r="N93" s="61">
        <v>5.1549649999999998</v>
      </c>
      <c r="O93" s="61">
        <v>5.367337</v>
      </c>
      <c r="P93" s="61">
        <v>5.5832280000000001</v>
      </c>
      <c r="Q93" s="61">
        <v>5.7909560000000004</v>
      </c>
      <c r="R93" s="61">
        <v>5.9933139999999998</v>
      </c>
      <c r="S93" s="61">
        <v>6.2010110000000003</v>
      </c>
      <c r="T93" s="61">
        <v>6.4171240000000003</v>
      </c>
      <c r="U93" s="61">
        <v>6.6344859999999999</v>
      </c>
      <c r="V93" s="61">
        <v>6.8694990000000002</v>
      </c>
      <c r="W93" s="61">
        <v>7.1174609999999996</v>
      </c>
      <c r="X93" s="61">
        <v>7.3747150000000001</v>
      </c>
      <c r="Y93" s="61">
        <v>7.6399330000000001</v>
      </c>
      <c r="Z93" s="61">
        <v>7.914917</v>
      </c>
      <c r="AA93" s="61">
        <v>8.2000679999999999</v>
      </c>
      <c r="AB93" s="61">
        <v>8.4739559999999994</v>
      </c>
      <c r="AC93" s="61">
        <v>8.7454669999999997</v>
      </c>
      <c r="AD93" s="61">
        <v>9.0213099999999997</v>
      </c>
      <c r="AE93" s="61">
        <v>9.2802810000000004</v>
      </c>
      <c r="AF93" s="61">
        <v>9.5272930000000002</v>
      </c>
      <c r="AG93" s="6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66" t="s">
        <v>161</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63" t="s">
        <v>433</v>
      </c>
      <c r="B96" s="62" t="s">
        <v>162</v>
      </c>
      <c r="C96" s="64">
        <v>0.70017499999999999</v>
      </c>
      <c r="D96" s="64">
        <v>0.70024900000000001</v>
      </c>
      <c r="E96" s="64">
        <v>0.68962299999999999</v>
      </c>
      <c r="F96" s="64">
        <v>0.64183000000000001</v>
      </c>
      <c r="G96" s="64">
        <v>0.59029299999999996</v>
      </c>
      <c r="H96" s="64">
        <v>0.56093000000000004</v>
      </c>
      <c r="I96" s="64">
        <v>0.52999399999999997</v>
      </c>
      <c r="J96" s="64">
        <v>0.51710599999999995</v>
      </c>
      <c r="K96" s="64">
        <v>0.53494299999999995</v>
      </c>
      <c r="L96" s="64">
        <v>0.50051500000000004</v>
      </c>
      <c r="M96" s="64">
        <v>0.47426400000000002</v>
      </c>
      <c r="N96" s="64">
        <v>0.469389</v>
      </c>
      <c r="O96" s="64">
        <v>0.48615199999999997</v>
      </c>
      <c r="P96" s="64">
        <v>0.46358199999999999</v>
      </c>
      <c r="Q96" s="64">
        <v>0.44315100000000002</v>
      </c>
      <c r="R96" s="64">
        <v>0.44501099999999999</v>
      </c>
      <c r="S96" s="64">
        <v>0.44201600000000002</v>
      </c>
      <c r="T96" s="64">
        <v>0.44122899999999998</v>
      </c>
      <c r="U96" s="64">
        <v>0.43544699999999997</v>
      </c>
      <c r="V96" s="64">
        <v>0.43642700000000001</v>
      </c>
      <c r="W96" s="64">
        <v>0.43817499999999998</v>
      </c>
      <c r="X96" s="64">
        <v>0.43823800000000002</v>
      </c>
      <c r="Y96" s="64">
        <v>0.43383899999999997</v>
      </c>
      <c r="Z96" s="64">
        <v>0.42609599999999997</v>
      </c>
      <c r="AA96" s="64">
        <v>0.411275</v>
      </c>
      <c r="AB96" s="64">
        <v>0.40696100000000002</v>
      </c>
      <c r="AC96" s="64">
        <v>0.40727999999999998</v>
      </c>
      <c r="AD96" s="64">
        <v>0.39754800000000001</v>
      </c>
      <c r="AE96" s="64">
        <v>0.39441999999999999</v>
      </c>
      <c r="AF96" s="64">
        <v>0.39698699999999998</v>
      </c>
      <c r="AG96" s="60">
        <v>-1.9376000000000001E-2</v>
      </c>
    </row>
    <row r="97" spans="1:33" ht="15" customHeight="1" x14ac:dyDescent="0.25">
      <c r="A97" s="63" t="s">
        <v>434</v>
      </c>
      <c r="B97" s="62" t="s">
        <v>163</v>
      </c>
      <c r="C97" s="64">
        <v>0.85524999999999995</v>
      </c>
      <c r="D97" s="64">
        <v>0.76265700000000003</v>
      </c>
      <c r="E97" s="64">
        <v>0.71442399999999995</v>
      </c>
      <c r="F97" s="64">
        <v>0.62537900000000002</v>
      </c>
      <c r="G97" s="64">
        <v>0.60273299999999996</v>
      </c>
      <c r="H97" s="64">
        <v>0.55403899999999995</v>
      </c>
      <c r="I97" s="64">
        <v>0.55132499999999995</v>
      </c>
      <c r="J97" s="64">
        <v>0.568268</v>
      </c>
      <c r="K97" s="64">
        <v>0.57225199999999998</v>
      </c>
      <c r="L97" s="64">
        <v>0.52605500000000005</v>
      </c>
      <c r="M97" s="64">
        <v>0.52673300000000001</v>
      </c>
      <c r="N97" s="64">
        <v>0.51613200000000004</v>
      </c>
      <c r="O97" s="64">
        <v>0.499921</v>
      </c>
      <c r="P97" s="64">
        <v>0.47861399999999998</v>
      </c>
      <c r="Q97" s="64">
        <v>0.45366400000000001</v>
      </c>
      <c r="R97" s="64">
        <v>0.44913799999999998</v>
      </c>
      <c r="S97" s="64">
        <v>0.43971900000000003</v>
      </c>
      <c r="T97" s="64">
        <v>0.431224</v>
      </c>
      <c r="U97" s="64">
        <v>0.434861</v>
      </c>
      <c r="V97" s="64">
        <v>0.42362100000000003</v>
      </c>
      <c r="W97" s="64">
        <v>0.43176900000000001</v>
      </c>
      <c r="X97" s="64">
        <v>0.42827999999999999</v>
      </c>
      <c r="Y97" s="64">
        <v>0.421709</v>
      </c>
      <c r="Z97" s="64">
        <v>0.41892600000000002</v>
      </c>
      <c r="AA97" s="64">
        <v>0.41342800000000002</v>
      </c>
      <c r="AB97" s="64">
        <v>0.408022</v>
      </c>
      <c r="AC97" s="64">
        <v>0.409995</v>
      </c>
      <c r="AD97" s="64">
        <v>0.40916400000000003</v>
      </c>
      <c r="AE97" s="64">
        <v>0.41225499999999998</v>
      </c>
      <c r="AF97" s="64">
        <v>0.41592299999999999</v>
      </c>
      <c r="AG97" s="60">
        <v>-2.4552000000000001E-2</v>
      </c>
    </row>
    <row r="98" spans="1:33" ht="15" customHeight="1" x14ac:dyDescent="0.25">
      <c r="A98" s="63" t="s">
        <v>435</v>
      </c>
      <c r="B98" s="62" t="s">
        <v>164</v>
      </c>
      <c r="C98" s="64">
        <v>4.3662780000000003</v>
      </c>
      <c r="D98" s="64">
        <v>4.2399490000000002</v>
      </c>
      <c r="E98" s="64">
        <v>3.998224</v>
      </c>
      <c r="F98" s="64">
        <v>3.4541949999999999</v>
      </c>
      <c r="G98" s="64">
        <v>3.3924609999999999</v>
      </c>
      <c r="H98" s="64">
        <v>3.375864</v>
      </c>
      <c r="I98" s="64">
        <v>3.3323930000000002</v>
      </c>
      <c r="J98" s="64">
        <v>3.2801849999999999</v>
      </c>
      <c r="K98" s="64">
        <v>3.2939319999999999</v>
      </c>
      <c r="L98" s="64">
        <v>3.1991299999999998</v>
      </c>
      <c r="M98" s="64">
        <v>3.1959270000000002</v>
      </c>
      <c r="N98" s="64">
        <v>3.190928</v>
      </c>
      <c r="O98" s="64">
        <v>3.2466879999999998</v>
      </c>
      <c r="P98" s="64">
        <v>3.110894</v>
      </c>
      <c r="Q98" s="64">
        <v>2.9841540000000002</v>
      </c>
      <c r="R98" s="64">
        <v>2.9687749999999999</v>
      </c>
      <c r="S98" s="64">
        <v>2.920566</v>
      </c>
      <c r="T98" s="64">
        <v>2.8906390000000002</v>
      </c>
      <c r="U98" s="64">
        <v>2.9046340000000002</v>
      </c>
      <c r="V98" s="64">
        <v>2.8541820000000002</v>
      </c>
      <c r="W98" s="64">
        <v>2.867559</v>
      </c>
      <c r="X98" s="64">
        <v>2.8470409999999999</v>
      </c>
      <c r="Y98" s="64">
        <v>2.8288090000000001</v>
      </c>
      <c r="Z98" s="64">
        <v>2.778985</v>
      </c>
      <c r="AA98" s="64">
        <v>2.7016070000000001</v>
      </c>
      <c r="AB98" s="64">
        <v>2.692628</v>
      </c>
      <c r="AC98" s="64">
        <v>2.747757</v>
      </c>
      <c r="AD98" s="64">
        <v>2.703411</v>
      </c>
      <c r="AE98" s="64">
        <v>2.6897180000000001</v>
      </c>
      <c r="AF98" s="64">
        <v>2.6551819999999999</v>
      </c>
      <c r="AG98" s="60">
        <v>-1.7004999999999999E-2</v>
      </c>
    </row>
    <row r="99" spans="1:33" ht="15" customHeight="1" thickBot="1" x14ac:dyDescent="0.25"/>
    <row r="100" spans="1:33" ht="15" customHeight="1" x14ac:dyDescent="0.2">
      <c r="B100" s="59" t="s">
        <v>587</v>
      </c>
    </row>
    <row r="101" spans="1:33" ht="12" x14ac:dyDescent="0.2">
      <c r="B101" s="58" t="s">
        <v>574</v>
      </c>
    </row>
    <row r="102" spans="1:33" ht="12" x14ac:dyDescent="0.2">
      <c r="B102" s="58" t="s">
        <v>575</v>
      </c>
    </row>
    <row r="103" spans="1:33" ht="15" customHeight="1" x14ac:dyDescent="0.2">
      <c r="B103" s="58" t="s">
        <v>576</v>
      </c>
    </row>
    <row r="104" spans="1:33" ht="15" customHeight="1" x14ac:dyDescent="0.2">
      <c r="B104" s="58" t="s">
        <v>577</v>
      </c>
    </row>
    <row r="105" spans="1:33" ht="15" customHeight="1" x14ac:dyDescent="0.2">
      <c r="B105" s="58" t="s">
        <v>578</v>
      </c>
    </row>
    <row r="106" spans="1:33" ht="15" customHeight="1" x14ac:dyDescent="0.2">
      <c r="B106" s="58" t="s">
        <v>579</v>
      </c>
    </row>
    <row r="107" spans="1:33" ht="15" customHeight="1" x14ac:dyDescent="0.2">
      <c r="B107" s="58" t="s">
        <v>165</v>
      </c>
    </row>
    <row r="108" spans="1:33" ht="15" customHeight="1" x14ac:dyDescent="0.2">
      <c r="B108" s="58" t="s">
        <v>580</v>
      </c>
    </row>
    <row r="109" spans="1:33" ht="15" customHeight="1" x14ac:dyDescent="0.2">
      <c r="B109" s="58" t="s">
        <v>77</v>
      </c>
    </row>
    <row r="110" spans="1:33" ht="15" customHeight="1" x14ac:dyDescent="0.2">
      <c r="B110" s="58" t="s">
        <v>78</v>
      </c>
    </row>
    <row r="111" spans="1:33" ht="15" customHeight="1" x14ac:dyDescent="0.2">
      <c r="B111" s="58" t="s">
        <v>581</v>
      </c>
    </row>
    <row r="112" spans="1:33" ht="15" customHeight="1" x14ac:dyDescent="0.2">
      <c r="B112" s="84" t="s">
        <v>588</v>
      </c>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row>
    <row r="113" spans="2:2" ht="15" customHeight="1" x14ac:dyDescent="0.2">
      <c r="B113" s="58" t="s">
        <v>582</v>
      </c>
    </row>
    <row r="114" spans="2:2" ht="15" customHeight="1" x14ac:dyDescent="0.2">
      <c r="B114" s="58" t="s">
        <v>583</v>
      </c>
    </row>
    <row r="115" spans="2:2" ht="15" customHeight="1" x14ac:dyDescent="0.2">
      <c r="B115" s="58" t="s">
        <v>584</v>
      </c>
    </row>
    <row r="116" spans="2:2" ht="15" customHeight="1" x14ac:dyDescent="0.2">
      <c r="B116" s="58" t="s">
        <v>166</v>
      </c>
    </row>
    <row r="117" spans="2:2" ht="15" customHeight="1" x14ac:dyDescent="0.2">
      <c r="B117" s="58" t="s">
        <v>560</v>
      </c>
    </row>
    <row r="118" spans="2:2" ht="15" customHeight="1" x14ac:dyDescent="0.2">
      <c r="B118" s="58" t="s">
        <v>561</v>
      </c>
    </row>
    <row r="119" spans="2:2" ht="15" customHeight="1" x14ac:dyDescent="0.2">
      <c r="B119" s="58" t="s">
        <v>649</v>
      </c>
    </row>
    <row r="120" spans="2:2" ht="15" customHeight="1" x14ac:dyDescent="0.2">
      <c r="B120" s="58" t="s">
        <v>648</v>
      </c>
    </row>
    <row r="308" spans="2:33" ht="15" customHeight="1" x14ac:dyDescent="0.2">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c r="AA308" s="82"/>
      <c r="AB308" s="82"/>
      <c r="AC308" s="82"/>
      <c r="AD308" s="82"/>
      <c r="AE308" s="82"/>
      <c r="AF308" s="82"/>
      <c r="AG308" s="82"/>
    </row>
    <row r="511" spans="2:33" ht="15" customHeight="1" x14ac:dyDescent="0.2">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c r="AA511" s="82"/>
      <c r="AB511" s="82"/>
      <c r="AC511" s="82"/>
      <c r="AD511" s="82"/>
      <c r="AE511" s="82"/>
      <c r="AF511" s="82"/>
      <c r="AG511" s="82"/>
    </row>
    <row r="712" spans="2:33" ht="15" customHeight="1" x14ac:dyDescent="0.2">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c r="AA712" s="82"/>
      <c r="AB712" s="82"/>
      <c r="AC712" s="82"/>
      <c r="AD712" s="82"/>
      <c r="AE712" s="82"/>
      <c r="AF712" s="82"/>
      <c r="AG712" s="82"/>
    </row>
    <row r="887" spans="2:33" ht="15" customHeight="1" x14ac:dyDescent="0.2">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c r="AA887" s="82"/>
      <c r="AB887" s="82"/>
      <c r="AC887" s="82"/>
      <c r="AD887" s="82"/>
      <c r="AE887" s="82"/>
      <c r="AF887" s="82"/>
      <c r="AG887" s="82"/>
    </row>
    <row r="1100" spans="2:33" ht="15" customHeight="1" x14ac:dyDescent="0.2">
      <c r="B1100" s="82"/>
      <c r="C1100" s="82"/>
      <c r="D1100" s="82"/>
      <c r="E1100" s="82"/>
      <c r="F1100" s="82"/>
      <c r="G1100" s="82"/>
      <c r="H1100" s="82"/>
      <c r="I1100" s="82"/>
      <c r="J1100" s="82"/>
      <c r="K1100" s="82"/>
      <c r="L1100" s="82"/>
      <c r="M1100" s="82"/>
      <c r="N1100" s="82"/>
      <c r="O1100" s="82"/>
      <c r="P1100" s="82"/>
      <c r="Q1100" s="82"/>
      <c r="R1100" s="82"/>
      <c r="S1100" s="82"/>
      <c r="T1100" s="82"/>
      <c r="U1100" s="82"/>
      <c r="V1100" s="82"/>
      <c r="W1100" s="82"/>
      <c r="X1100" s="82"/>
      <c r="Y1100" s="82"/>
      <c r="Z1100" s="82"/>
      <c r="AA1100" s="82"/>
      <c r="AB1100" s="82"/>
      <c r="AC1100" s="82"/>
      <c r="AD1100" s="82"/>
      <c r="AE1100" s="82"/>
      <c r="AF1100" s="82"/>
      <c r="AG1100" s="82"/>
    </row>
    <row r="1227" spans="2:33" ht="15" customHeight="1" x14ac:dyDescent="0.2">
      <c r="B1227" s="82"/>
      <c r="C1227" s="82"/>
      <c r="D1227" s="82"/>
      <c r="E1227" s="82"/>
      <c r="F1227" s="82"/>
      <c r="G1227" s="82"/>
      <c r="H1227" s="82"/>
      <c r="I1227" s="82"/>
      <c r="J1227" s="82"/>
      <c r="K1227" s="82"/>
      <c r="L1227" s="82"/>
      <c r="M1227" s="82"/>
      <c r="N1227" s="82"/>
      <c r="O1227" s="82"/>
      <c r="P1227" s="82"/>
      <c r="Q1227" s="82"/>
      <c r="R1227" s="82"/>
      <c r="S1227" s="82"/>
      <c r="T1227" s="82"/>
      <c r="U1227" s="82"/>
      <c r="V1227" s="82"/>
      <c r="W1227" s="82"/>
      <c r="X1227" s="82"/>
      <c r="Y1227" s="82"/>
      <c r="Z1227" s="82"/>
      <c r="AA1227" s="82"/>
      <c r="AB1227" s="82"/>
      <c r="AC1227" s="82"/>
      <c r="AD1227" s="82"/>
      <c r="AE1227" s="82"/>
      <c r="AF1227" s="82"/>
      <c r="AG1227" s="82"/>
    </row>
    <row r="1390" spans="2:33" ht="15" customHeight="1" x14ac:dyDescent="0.2">
      <c r="B1390" s="82"/>
      <c r="C1390" s="82"/>
      <c r="D1390" s="82"/>
      <c r="E1390" s="82"/>
      <c r="F1390" s="82"/>
      <c r="G1390" s="82"/>
      <c r="H1390" s="82"/>
      <c r="I1390" s="82"/>
      <c r="J1390" s="82"/>
      <c r="K1390" s="82"/>
      <c r="L1390" s="82"/>
      <c r="M1390" s="82"/>
      <c r="N1390" s="82"/>
      <c r="O1390" s="82"/>
      <c r="P1390" s="82"/>
      <c r="Q1390" s="82"/>
      <c r="R1390" s="82"/>
      <c r="S1390" s="82"/>
      <c r="T1390" s="82"/>
      <c r="U1390" s="82"/>
      <c r="V1390" s="82"/>
      <c r="W1390" s="82"/>
      <c r="X1390" s="82"/>
      <c r="Y1390" s="82"/>
      <c r="Z1390" s="82"/>
      <c r="AA1390" s="82"/>
      <c r="AB1390" s="82"/>
      <c r="AC1390" s="82"/>
      <c r="AD1390" s="82"/>
      <c r="AE1390" s="82"/>
      <c r="AF1390" s="82"/>
      <c r="AG1390" s="82"/>
    </row>
    <row r="1502" spans="2:33" ht="15" customHeight="1" x14ac:dyDescent="0.2">
      <c r="B1502" s="82"/>
      <c r="C1502" s="82"/>
      <c r="D1502" s="82"/>
      <c r="E1502" s="82"/>
      <c r="F1502" s="82"/>
      <c r="G1502" s="82"/>
      <c r="H1502" s="82"/>
      <c r="I1502" s="82"/>
      <c r="J1502" s="82"/>
      <c r="K1502" s="82"/>
      <c r="L1502" s="82"/>
      <c r="M1502" s="82"/>
      <c r="N1502" s="82"/>
      <c r="O1502" s="82"/>
      <c r="P1502" s="82"/>
      <c r="Q1502" s="82"/>
      <c r="R1502" s="82"/>
      <c r="S1502" s="82"/>
      <c r="T1502" s="82"/>
      <c r="U1502" s="82"/>
      <c r="V1502" s="82"/>
      <c r="W1502" s="82"/>
      <c r="X1502" s="82"/>
      <c r="Y1502" s="82"/>
      <c r="Z1502" s="82"/>
      <c r="AA1502" s="82"/>
      <c r="AB1502" s="82"/>
      <c r="AC1502" s="82"/>
      <c r="AD1502" s="82"/>
      <c r="AE1502" s="82"/>
      <c r="AF1502" s="82"/>
      <c r="AG1502" s="82"/>
    </row>
    <row r="1604" spans="2:33" ht="15" customHeight="1" x14ac:dyDescent="0.2">
      <c r="B1604" s="82"/>
      <c r="C1604" s="82"/>
      <c r="D1604" s="82"/>
      <c r="E1604" s="82"/>
      <c r="F1604" s="82"/>
      <c r="G1604" s="82"/>
      <c r="H1604" s="82"/>
      <c r="I1604" s="82"/>
      <c r="J1604" s="82"/>
      <c r="K1604" s="82"/>
      <c r="L1604" s="82"/>
      <c r="M1604" s="82"/>
      <c r="N1604" s="82"/>
      <c r="O1604" s="82"/>
      <c r="P1604" s="82"/>
      <c r="Q1604" s="82"/>
      <c r="R1604" s="82"/>
      <c r="S1604" s="82"/>
      <c r="T1604" s="82"/>
      <c r="U1604" s="82"/>
      <c r="V1604" s="82"/>
      <c r="W1604" s="82"/>
      <c r="X1604" s="82"/>
      <c r="Y1604" s="82"/>
      <c r="Z1604" s="82"/>
      <c r="AA1604" s="82"/>
      <c r="AB1604" s="82"/>
      <c r="AC1604" s="82"/>
      <c r="AD1604" s="82"/>
      <c r="AE1604" s="82"/>
      <c r="AF1604" s="82"/>
      <c r="AG1604" s="82"/>
    </row>
    <row r="1698" spans="2:33" ht="15" customHeight="1" x14ac:dyDescent="0.2">
      <c r="B1698" s="82"/>
      <c r="C1698" s="82"/>
      <c r="D1698" s="82"/>
      <c r="E1698" s="82"/>
      <c r="F1698" s="82"/>
      <c r="G1698" s="82"/>
      <c r="H1698" s="82"/>
      <c r="I1698" s="82"/>
      <c r="J1698" s="82"/>
      <c r="K1698" s="82"/>
      <c r="L1698" s="82"/>
      <c r="M1698" s="82"/>
      <c r="N1698" s="82"/>
      <c r="O1698" s="82"/>
      <c r="P1698" s="82"/>
      <c r="Q1698" s="82"/>
      <c r="R1698" s="82"/>
      <c r="S1698" s="82"/>
      <c r="T1698" s="82"/>
      <c r="U1698" s="82"/>
      <c r="V1698" s="82"/>
      <c r="W1698" s="82"/>
      <c r="X1698" s="82"/>
      <c r="Y1698" s="82"/>
      <c r="Z1698" s="82"/>
      <c r="AA1698" s="82"/>
      <c r="AB1698" s="82"/>
      <c r="AC1698" s="82"/>
      <c r="AD1698" s="82"/>
      <c r="AE1698" s="82"/>
      <c r="AF1698" s="82"/>
      <c r="AG1698" s="82"/>
    </row>
    <row r="1945" spans="2:33" ht="15" customHeight="1" x14ac:dyDescent="0.2">
      <c r="B1945" s="82"/>
      <c r="C1945" s="82"/>
      <c r="D1945" s="82"/>
      <c r="E1945" s="82"/>
      <c r="F1945" s="82"/>
      <c r="G1945" s="82"/>
      <c r="H1945" s="82"/>
      <c r="I1945" s="82"/>
      <c r="J1945" s="82"/>
      <c r="K1945" s="82"/>
      <c r="L1945" s="82"/>
      <c r="M1945" s="82"/>
      <c r="N1945" s="82"/>
      <c r="O1945" s="82"/>
      <c r="P1945" s="82"/>
      <c r="Q1945" s="82"/>
      <c r="R1945" s="82"/>
      <c r="S1945" s="82"/>
      <c r="T1945" s="82"/>
      <c r="U1945" s="82"/>
      <c r="V1945" s="82"/>
      <c r="W1945" s="82"/>
      <c r="X1945" s="82"/>
      <c r="Y1945" s="82"/>
      <c r="Z1945" s="82"/>
      <c r="AA1945" s="82"/>
      <c r="AB1945" s="82"/>
      <c r="AC1945" s="82"/>
      <c r="AD1945" s="82"/>
      <c r="AE1945" s="82"/>
      <c r="AF1945" s="82"/>
      <c r="AG1945" s="82"/>
    </row>
    <row r="2031" spans="2:33" ht="15" customHeight="1" x14ac:dyDescent="0.2">
      <c r="B2031" s="82"/>
      <c r="C2031" s="82"/>
      <c r="D2031" s="82"/>
      <c r="E2031" s="82"/>
      <c r="F2031" s="82"/>
      <c r="G2031" s="82"/>
      <c r="H2031" s="82"/>
      <c r="I2031" s="82"/>
      <c r="J2031" s="82"/>
      <c r="K2031" s="82"/>
      <c r="L2031" s="82"/>
      <c r="M2031" s="82"/>
      <c r="N2031" s="82"/>
      <c r="O2031" s="82"/>
      <c r="P2031" s="82"/>
      <c r="Q2031" s="82"/>
      <c r="R2031" s="82"/>
      <c r="S2031" s="82"/>
      <c r="T2031" s="82"/>
      <c r="U2031" s="82"/>
      <c r="V2031" s="82"/>
      <c r="W2031" s="82"/>
      <c r="X2031" s="82"/>
      <c r="Y2031" s="82"/>
      <c r="Z2031" s="82"/>
      <c r="AA2031" s="82"/>
      <c r="AB2031" s="82"/>
      <c r="AC2031" s="82"/>
      <c r="AD2031" s="82"/>
      <c r="AE2031" s="82"/>
      <c r="AF2031" s="82"/>
      <c r="AG2031" s="82"/>
    </row>
    <row r="2153" spans="2:33" ht="15" customHeight="1" x14ac:dyDescent="0.2">
      <c r="B2153" s="82"/>
      <c r="C2153" s="82"/>
      <c r="D2153" s="82"/>
      <c r="E2153" s="82"/>
      <c r="F2153" s="82"/>
      <c r="G2153" s="82"/>
      <c r="H2153" s="82"/>
      <c r="I2153" s="82"/>
      <c r="J2153" s="82"/>
      <c r="K2153" s="82"/>
      <c r="L2153" s="82"/>
      <c r="M2153" s="82"/>
      <c r="N2153" s="82"/>
      <c r="O2153" s="82"/>
      <c r="P2153" s="82"/>
      <c r="Q2153" s="82"/>
      <c r="R2153" s="82"/>
      <c r="S2153" s="82"/>
      <c r="T2153" s="82"/>
      <c r="U2153" s="82"/>
      <c r="V2153" s="82"/>
      <c r="W2153" s="82"/>
      <c r="X2153" s="82"/>
      <c r="Y2153" s="82"/>
      <c r="Z2153" s="82"/>
      <c r="AA2153" s="82"/>
      <c r="AB2153" s="82"/>
      <c r="AC2153" s="82"/>
      <c r="AD2153" s="82"/>
      <c r="AE2153" s="82"/>
      <c r="AF2153" s="82"/>
      <c r="AG2153" s="82"/>
    </row>
    <row r="2317" spans="2:33" ht="15" customHeight="1" x14ac:dyDescent="0.2">
      <c r="B2317" s="82"/>
      <c r="C2317" s="82"/>
      <c r="D2317" s="82"/>
      <c r="E2317" s="82"/>
      <c r="F2317" s="82"/>
      <c r="G2317" s="82"/>
      <c r="H2317" s="82"/>
      <c r="I2317" s="82"/>
      <c r="J2317" s="82"/>
      <c r="K2317" s="82"/>
      <c r="L2317" s="82"/>
      <c r="M2317" s="82"/>
      <c r="N2317" s="82"/>
      <c r="O2317" s="82"/>
      <c r="P2317" s="82"/>
      <c r="Q2317" s="82"/>
      <c r="R2317" s="82"/>
      <c r="S2317" s="82"/>
      <c r="T2317" s="82"/>
      <c r="U2317" s="82"/>
      <c r="V2317" s="82"/>
      <c r="W2317" s="82"/>
      <c r="X2317" s="82"/>
      <c r="Y2317" s="82"/>
      <c r="Z2317" s="82"/>
      <c r="AA2317" s="82"/>
      <c r="AB2317" s="82"/>
      <c r="AC2317" s="82"/>
      <c r="AD2317" s="82"/>
      <c r="AE2317" s="82"/>
      <c r="AF2317" s="82"/>
      <c r="AG2317" s="82"/>
    </row>
    <row r="2419" spans="2:33" ht="15" customHeight="1" x14ac:dyDescent="0.2">
      <c r="B2419" s="82"/>
      <c r="C2419" s="82"/>
      <c r="D2419" s="82"/>
      <c r="E2419" s="82"/>
      <c r="F2419" s="82"/>
      <c r="G2419" s="82"/>
      <c r="H2419" s="82"/>
      <c r="I2419" s="82"/>
      <c r="J2419" s="82"/>
      <c r="K2419" s="82"/>
      <c r="L2419" s="82"/>
      <c r="M2419" s="82"/>
      <c r="N2419" s="82"/>
      <c r="O2419" s="82"/>
      <c r="P2419" s="82"/>
      <c r="Q2419" s="82"/>
      <c r="R2419" s="82"/>
      <c r="S2419" s="82"/>
      <c r="T2419" s="82"/>
      <c r="U2419" s="82"/>
      <c r="V2419" s="82"/>
      <c r="W2419" s="82"/>
      <c r="X2419" s="82"/>
      <c r="Y2419" s="82"/>
      <c r="Z2419" s="82"/>
      <c r="AA2419" s="82"/>
      <c r="AB2419" s="82"/>
      <c r="AC2419" s="82"/>
      <c r="AD2419" s="82"/>
      <c r="AE2419" s="82"/>
      <c r="AF2419" s="82"/>
      <c r="AG2419" s="82"/>
    </row>
    <row r="2509" spans="2:33" ht="15" customHeight="1" x14ac:dyDescent="0.2">
      <c r="B2509" s="82"/>
      <c r="C2509" s="82"/>
      <c r="D2509" s="82"/>
      <c r="E2509" s="82"/>
      <c r="F2509" s="82"/>
      <c r="G2509" s="82"/>
      <c r="H2509" s="82"/>
      <c r="I2509" s="82"/>
      <c r="J2509" s="82"/>
      <c r="K2509" s="82"/>
      <c r="L2509" s="82"/>
      <c r="M2509" s="82"/>
      <c r="N2509" s="82"/>
      <c r="O2509" s="82"/>
      <c r="P2509" s="82"/>
      <c r="Q2509" s="82"/>
      <c r="R2509" s="82"/>
      <c r="S2509" s="82"/>
      <c r="T2509" s="82"/>
      <c r="U2509" s="82"/>
      <c r="V2509" s="82"/>
      <c r="W2509" s="82"/>
      <c r="X2509" s="82"/>
      <c r="Y2509" s="82"/>
      <c r="Z2509" s="82"/>
      <c r="AA2509" s="82"/>
      <c r="AB2509" s="82"/>
      <c r="AC2509" s="82"/>
      <c r="AD2509" s="82"/>
      <c r="AE2509" s="82"/>
      <c r="AF2509" s="82"/>
      <c r="AG2509" s="82"/>
    </row>
    <row r="2598" spans="2:33" ht="15" customHeight="1" x14ac:dyDescent="0.2">
      <c r="B2598" s="82"/>
      <c r="C2598" s="82"/>
      <c r="D2598" s="82"/>
      <c r="E2598" s="82"/>
      <c r="F2598" s="82"/>
      <c r="G2598" s="82"/>
      <c r="H2598" s="82"/>
      <c r="I2598" s="82"/>
      <c r="J2598" s="82"/>
      <c r="K2598" s="82"/>
      <c r="L2598" s="82"/>
      <c r="M2598" s="82"/>
      <c r="N2598" s="82"/>
      <c r="O2598" s="82"/>
      <c r="P2598" s="82"/>
      <c r="Q2598" s="82"/>
      <c r="R2598" s="82"/>
      <c r="S2598" s="82"/>
      <c r="T2598" s="82"/>
      <c r="U2598" s="82"/>
      <c r="V2598" s="82"/>
      <c r="W2598" s="82"/>
      <c r="X2598" s="82"/>
      <c r="Y2598" s="82"/>
      <c r="Z2598" s="82"/>
      <c r="AA2598" s="82"/>
      <c r="AB2598" s="82"/>
      <c r="AC2598" s="82"/>
      <c r="AD2598" s="82"/>
      <c r="AE2598" s="82"/>
      <c r="AF2598" s="82"/>
      <c r="AG2598" s="82"/>
    </row>
    <row r="2719" spans="2:33" ht="15" customHeight="1" x14ac:dyDescent="0.2">
      <c r="B2719" s="82"/>
      <c r="C2719" s="82"/>
      <c r="D2719" s="82"/>
      <c r="E2719" s="82"/>
      <c r="F2719" s="82"/>
      <c r="G2719" s="82"/>
      <c r="H2719" s="82"/>
      <c r="I2719" s="82"/>
      <c r="J2719" s="82"/>
      <c r="K2719" s="82"/>
      <c r="L2719" s="82"/>
      <c r="M2719" s="82"/>
      <c r="N2719" s="82"/>
      <c r="O2719" s="82"/>
      <c r="P2719" s="82"/>
      <c r="Q2719" s="82"/>
      <c r="R2719" s="82"/>
      <c r="S2719" s="82"/>
      <c r="T2719" s="82"/>
      <c r="U2719" s="82"/>
      <c r="V2719" s="82"/>
      <c r="W2719" s="82"/>
      <c r="X2719" s="82"/>
      <c r="Y2719" s="82"/>
      <c r="Z2719" s="82"/>
      <c r="AA2719" s="82"/>
      <c r="AB2719" s="82"/>
      <c r="AC2719" s="82"/>
      <c r="AD2719" s="82"/>
      <c r="AE2719" s="82"/>
      <c r="AF2719" s="82"/>
      <c r="AG2719" s="82"/>
    </row>
    <row r="2837" spans="2:33" ht="15" customHeight="1" x14ac:dyDescent="0.2">
      <c r="B2837" s="82"/>
      <c r="C2837" s="82"/>
      <c r="D2837" s="82"/>
      <c r="E2837" s="82"/>
      <c r="F2837" s="82"/>
      <c r="G2837" s="82"/>
      <c r="H2837" s="82"/>
      <c r="I2837" s="82"/>
      <c r="J2837" s="82"/>
      <c r="K2837" s="82"/>
      <c r="L2837" s="82"/>
      <c r="M2837" s="82"/>
      <c r="N2837" s="82"/>
      <c r="O2837" s="82"/>
      <c r="P2837" s="82"/>
      <c r="Q2837" s="82"/>
      <c r="R2837" s="82"/>
      <c r="S2837" s="82"/>
      <c r="T2837" s="82"/>
      <c r="U2837" s="82"/>
      <c r="V2837" s="82"/>
      <c r="W2837" s="82"/>
      <c r="X2837" s="82"/>
      <c r="Y2837" s="82"/>
      <c r="Z2837" s="82"/>
      <c r="AA2837" s="82"/>
      <c r="AB2837" s="82"/>
      <c r="AC2837" s="82"/>
      <c r="AD2837" s="82"/>
      <c r="AE2837" s="82"/>
      <c r="AF2837" s="82"/>
      <c r="AG2837" s="82"/>
    </row>
  </sheetData>
  <mergeCells count="20">
    <mergeCell ref="B1100:AG1100"/>
    <mergeCell ref="B1227:AG1227"/>
    <mergeCell ref="B1390:AG1390"/>
    <mergeCell ref="B1502:AG1502"/>
    <mergeCell ref="B112:AG112"/>
    <mergeCell ref="B308:AG308"/>
    <mergeCell ref="B511:AG511"/>
    <mergeCell ref="B712:AG712"/>
    <mergeCell ref="B887:AG887"/>
    <mergeCell ref="B1604:AG1604"/>
    <mergeCell ref="B1698:AG1698"/>
    <mergeCell ref="B2719:AG2719"/>
    <mergeCell ref="B2837:AG2837"/>
    <mergeCell ref="B2031:AG2031"/>
    <mergeCell ref="B2153:AG2153"/>
    <mergeCell ref="B2317:AG2317"/>
    <mergeCell ref="B2419:AG2419"/>
    <mergeCell ref="B2509:AG2509"/>
    <mergeCell ref="B2598:AG2598"/>
    <mergeCell ref="B1945:AG1945"/>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2837"/>
  <sheetViews>
    <sheetView workbookViewId="0">
      <selection activeCell="G9" sqref="G9"/>
    </sheetView>
  </sheetViews>
  <sheetFormatPr defaultColWidth="9.140625" defaultRowHeight="15" x14ac:dyDescent="0.25"/>
  <cols>
    <col min="1" max="1" width="24.42578125" customWidth="1"/>
    <col min="2" max="2" width="49" customWidth="1"/>
  </cols>
  <sheetData>
    <row r="1" spans="1:34" ht="15" customHeight="1" thickBot="1" x14ac:dyDescent="0.3">
      <c r="B1" s="45" t="s">
        <v>542</v>
      </c>
      <c r="C1" s="47">
        <v>2020</v>
      </c>
      <c r="D1" s="47">
        <v>2021</v>
      </c>
      <c r="E1" s="47">
        <v>2022</v>
      </c>
      <c r="F1" s="47">
        <v>2023</v>
      </c>
      <c r="G1" s="47">
        <v>2024</v>
      </c>
      <c r="H1" s="47">
        <v>2025</v>
      </c>
      <c r="I1" s="47">
        <v>2026</v>
      </c>
      <c r="J1" s="47">
        <v>2027</v>
      </c>
      <c r="K1" s="47">
        <v>2028</v>
      </c>
      <c r="L1" s="47">
        <v>2029</v>
      </c>
      <c r="M1" s="47">
        <v>2030</v>
      </c>
      <c r="N1" s="47">
        <v>2031</v>
      </c>
      <c r="O1" s="47">
        <v>2032</v>
      </c>
      <c r="P1" s="47">
        <v>2033</v>
      </c>
      <c r="Q1" s="47">
        <v>2034</v>
      </c>
      <c r="R1" s="47">
        <v>2035</v>
      </c>
      <c r="S1" s="47">
        <v>2036</v>
      </c>
      <c r="T1" s="47">
        <v>2037</v>
      </c>
      <c r="U1" s="47">
        <v>2038</v>
      </c>
      <c r="V1" s="47">
        <v>2039</v>
      </c>
      <c r="W1" s="47">
        <v>2040</v>
      </c>
      <c r="X1" s="47">
        <v>2041</v>
      </c>
      <c r="Y1" s="47">
        <v>2042</v>
      </c>
      <c r="Z1" s="47">
        <v>2043</v>
      </c>
      <c r="AA1" s="47">
        <v>2044</v>
      </c>
      <c r="AB1" s="47">
        <v>2045</v>
      </c>
      <c r="AC1" s="47">
        <v>2046</v>
      </c>
      <c r="AD1" s="47">
        <v>2047</v>
      </c>
      <c r="AE1" s="47">
        <v>2048</v>
      </c>
      <c r="AF1" s="47">
        <v>2049</v>
      </c>
      <c r="AG1" s="47">
        <v>2050</v>
      </c>
    </row>
    <row r="2" spans="1:34" ht="15" customHeight="1" thickTop="1" x14ac:dyDescent="0.25"/>
    <row r="3" spans="1:34" ht="15" customHeight="1" x14ac:dyDescent="0.25">
      <c r="C3" s="50" t="s">
        <v>496</v>
      </c>
      <c r="D3" s="50" t="s">
        <v>564</v>
      </c>
      <c r="E3" s="51"/>
      <c r="F3" s="51"/>
      <c r="G3" s="51"/>
      <c r="H3" s="51"/>
    </row>
    <row r="4" spans="1:34" ht="15" customHeight="1" x14ac:dyDescent="0.25">
      <c r="C4" s="50" t="s">
        <v>497</v>
      </c>
      <c r="D4" s="50" t="s">
        <v>565</v>
      </c>
      <c r="E4" s="51"/>
      <c r="F4" s="51"/>
      <c r="G4" s="50" t="s">
        <v>498</v>
      </c>
      <c r="H4" s="51"/>
    </row>
    <row r="5" spans="1:34" ht="15" customHeight="1" x14ac:dyDescent="0.25">
      <c r="C5" s="50" t="s">
        <v>499</v>
      </c>
      <c r="D5" s="50" t="s">
        <v>566</v>
      </c>
      <c r="E5" s="51"/>
      <c r="F5" s="51"/>
      <c r="G5" s="51"/>
      <c r="H5" s="51"/>
    </row>
    <row r="6" spans="1:34" ht="15" customHeight="1" x14ac:dyDescent="0.25">
      <c r="C6" s="50" t="s">
        <v>500</v>
      </c>
      <c r="D6" s="51"/>
      <c r="E6" s="50" t="s">
        <v>567</v>
      </c>
      <c r="F6" s="51"/>
      <c r="G6" s="51"/>
      <c r="H6" s="51"/>
    </row>
    <row r="7" spans="1:34" ht="15" customHeight="1" x14ac:dyDescent="0.25">
      <c r="C7" s="51"/>
      <c r="D7" s="51"/>
      <c r="E7" s="51"/>
      <c r="F7" s="51"/>
      <c r="G7" s="51"/>
      <c r="H7" s="51"/>
    </row>
    <row r="8" spans="1:34" x14ac:dyDescent="0.25">
      <c r="H8" s="78"/>
    </row>
    <row r="10" spans="1:34" ht="15" customHeight="1" x14ac:dyDescent="0.25">
      <c r="A10" s="29" t="s">
        <v>436</v>
      </c>
      <c r="B10" s="46" t="s">
        <v>79</v>
      </c>
      <c r="AH10" s="52" t="s">
        <v>568</v>
      </c>
    </row>
    <row r="11" spans="1:34" ht="15" customHeight="1" x14ac:dyDescent="0.25">
      <c r="B11" s="45" t="s">
        <v>80</v>
      </c>
      <c r="AH11" s="52" t="s">
        <v>569</v>
      </c>
    </row>
    <row r="12" spans="1:34" ht="15" customHeight="1" x14ac:dyDescent="0.25">
      <c r="B12" s="45"/>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52" t="s">
        <v>570</v>
      </c>
    </row>
    <row r="13" spans="1:34" ht="15" customHeight="1" thickBot="1" x14ac:dyDescent="0.3">
      <c r="B13" s="47" t="s">
        <v>81</v>
      </c>
      <c r="C13" s="47">
        <v>2020</v>
      </c>
      <c r="D13" s="47">
        <v>2021</v>
      </c>
      <c r="E13" s="47">
        <v>2022</v>
      </c>
      <c r="F13" s="47">
        <v>2023</v>
      </c>
      <c r="G13" s="47">
        <v>2024</v>
      </c>
      <c r="H13" s="47">
        <v>2025</v>
      </c>
      <c r="I13" s="47">
        <v>2026</v>
      </c>
      <c r="J13" s="47">
        <v>2027</v>
      </c>
      <c r="K13" s="47">
        <v>2028</v>
      </c>
      <c r="L13" s="47">
        <v>2029</v>
      </c>
      <c r="M13" s="47">
        <v>2030</v>
      </c>
      <c r="N13" s="47">
        <v>2031</v>
      </c>
      <c r="O13" s="47">
        <v>2032</v>
      </c>
      <c r="P13" s="47">
        <v>2033</v>
      </c>
      <c r="Q13" s="47">
        <v>2034</v>
      </c>
      <c r="R13" s="47">
        <v>2035</v>
      </c>
      <c r="S13" s="47">
        <v>2036</v>
      </c>
      <c r="T13" s="47">
        <v>2037</v>
      </c>
      <c r="U13" s="47">
        <v>2038</v>
      </c>
      <c r="V13" s="47">
        <v>2039</v>
      </c>
      <c r="W13" s="47">
        <v>2040</v>
      </c>
      <c r="X13" s="47">
        <v>2041</v>
      </c>
      <c r="Y13" s="47">
        <v>2042</v>
      </c>
      <c r="Z13" s="47">
        <v>2043</v>
      </c>
      <c r="AA13" s="47">
        <v>2044</v>
      </c>
      <c r="AB13" s="47">
        <v>2045</v>
      </c>
      <c r="AC13" s="47">
        <v>2046</v>
      </c>
      <c r="AD13" s="47">
        <v>2047</v>
      </c>
      <c r="AE13" s="47">
        <v>2048</v>
      </c>
      <c r="AF13" s="47">
        <v>2049</v>
      </c>
      <c r="AG13" s="47">
        <v>2050</v>
      </c>
      <c r="AH13" s="53" t="s">
        <v>571</v>
      </c>
    </row>
    <row r="14" spans="1:34" ht="15" customHeight="1" thickTop="1" x14ac:dyDescent="0.25"/>
    <row r="15" spans="1:34" ht="15" customHeight="1" x14ac:dyDescent="0.25">
      <c r="B15" s="48" t="s">
        <v>82</v>
      </c>
    </row>
    <row r="16" spans="1:34" ht="15" customHeight="1" x14ac:dyDescent="0.25">
      <c r="A16" s="29" t="s">
        <v>437</v>
      </c>
      <c r="B16" s="49" t="s">
        <v>83</v>
      </c>
      <c r="C16" s="31">
        <v>11.470048</v>
      </c>
      <c r="D16" s="31">
        <v>11.393803</v>
      </c>
      <c r="E16" s="31">
        <v>11.802375</v>
      </c>
      <c r="F16" s="31">
        <v>13.463839</v>
      </c>
      <c r="G16" s="31">
        <v>14.764208999999999</v>
      </c>
      <c r="H16" s="31">
        <v>15.909644</v>
      </c>
      <c r="I16" s="31">
        <v>16.658766</v>
      </c>
      <c r="J16" s="31">
        <v>17.065017999999998</v>
      </c>
      <c r="K16" s="31">
        <v>17.395396999999999</v>
      </c>
      <c r="L16" s="31">
        <v>17.593847</v>
      </c>
      <c r="M16" s="31">
        <v>17.711957999999999</v>
      </c>
      <c r="N16" s="31">
        <v>17.862158000000001</v>
      </c>
      <c r="O16" s="31">
        <v>18.046313999999999</v>
      </c>
      <c r="P16" s="31">
        <v>18.076929</v>
      </c>
      <c r="Q16" s="31">
        <v>18.215654000000001</v>
      </c>
      <c r="R16" s="31">
        <v>18.377293000000002</v>
      </c>
      <c r="S16" s="31">
        <v>18.469908</v>
      </c>
      <c r="T16" s="31">
        <v>18.521104999999999</v>
      </c>
      <c r="U16" s="31">
        <v>18.442879000000001</v>
      </c>
      <c r="V16" s="31">
        <v>18.536311999999999</v>
      </c>
      <c r="W16" s="31">
        <v>18.643000000000001</v>
      </c>
      <c r="X16" s="31">
        <v>18.699743000000002</v>
      </c>
      <c r="Y16" s="31">
        <v>18.727302999999999</v>
      </c>
      <c r="Z16" s="31">
        <v>18.785596999999999</v>
      </c>
      <c r="AA16" s="31">
        <v>18.724299999999999</v>
      </c>
      <c r="AB16" s="31">
        <v>18.783881999999998</v>
      </c>
      <c r="AC16" s="31">
        <v>18.666398999999998</v>
      </c>
      <c r="AD16" s="31">
        <v>18.600128000000002</v>
      </c>
      <c r="AE16" s="31">
        <v>18.491758000000001</v>
      </c>
      <c r="AF16" s="31">
        <v>18.308938999999999</v>
      </c>
      <c r="AG16" s="31">
        <v>18.083735000000001</v>
      </c>
      <c r="AH16" s="32">
        <v>1.5292E-2</v>
      </c>
    </row>
    <row r="17" spans="1:34" ht="15" customHeight="1" x14ac:dyDescent="0.25">
      <c r="A17" s="29" t="s">
        <v>438</v>
      </c>
      <c r="B17" s="49" t="s">
        <v>84</v>
      </c>
      <c r="C17" s="31">
        <v>0.45756799999999997</v>
      </c>
      <c r="D17" s="31">
        <v>0.48552800000000002</v>
      </c>
      <c r="E17" s="31">
        <v>0.47199999999999998</v>
      </c>
      <c r="F17" s="31">
        <v>0.57186899999999996</v>
      </c>
      <c r="G17" s="31">
        <v>0.58726800000000001</v>
      </c>
      <c r="H17" s="31">
        <v>0.57532300000000003</v>
      </c>
      <c r="I17" s="31">
        <v>0.63008399999999998</v>
      </c>
      <c r="J17" s="31">
        <v>0.65001500000000001</v>
      </c>
      <c r="K17" s="31">
        <v>0.63541999999999998</v>
      </c>
      <c r="L17" s="31">
        <v>0.62031700000000001</v>
      </c>
      <c r="M17" s="31">
        <v>0.59631900000000004</v>
      </c>
      <c r="N17" s="31">
        <v>0.63416300000000003</v>
      </c>
      <c r="O17" s="31">
        <v>0.73085999999999995</v>
      </c>
      <c r="P17" s="31">
        <v>0.777783</v>
      </c>
      <c r="Q17" s="31">
        <v>0.78785899999999998</v>
      </c>
      <c r="R17" s="31">
        <v>0.85095799999999999</v>
      </c>
      <c r="S17" s="31">
        <v>0.92002399999999995</v>
      </c>
      <c r="T17" s="31">
        <v>0.973387</v>
      </c>
      <c r="U17" s="31">
        <v>0.96486000000000005</v>
      </c>
      <c r="V17" s="31">
        <v>0.99343300000000001</v>
      </c>
      <c r="W17" s="31">
        <v>1.0002</v>
      </c>
      <c r="X17" s="31">
        <v>0.98350599999999999</v>
      </c>
      <c r="Y17" s="31">
        <v>0.95865699999999998</v>
      </c>
      <c r="Z17" s="31">
        <v>0.93616200000000005</v>
      </c>
      <c r="AA17" s="31">
        <v>0.91327000000000003</v>
      </c>
      <c r="AB17" s="31">
        <v>0.86604599999999998</v>
      </c>
      <c r="AC17" s="31">
        <v>0.81275399999999998</v>
      </c>
      <c r="AD17" s="31">
        <v>0.97923800000000005</v>
      </c>
      <c r="AE17" s="31">
        <v>0.98336699999999999</v>
      </c>
      <c r="AF17" s="31">
        <v>0.962642</v>
      </c>
      <c r="AG17" s="31">
        <v>0.91109499999999999</v>
      </c>
      <c r="AH17" s="32">
        <v>2.3223000000000001E-2</v>
      </c>
    </row>
    <row r="18" spans="1:34" ht="15" customHeight="1" x14ac:dyDescent="0.25">
      <c r="A18" s="29" t="s">
        <v>439</v>
      </c>
      <c r="B18" s="49" t="s">
        <v>85</v>
      </c>
      <c r="C18" s="31">
        <v>11.01248</v>
      </c>
      <c r="D18" s="31">
        <v>10.908275</v>
      </c>
      <c r="E18" s="31">
        <v>11.330375</v>
      </c>
      <c r="F18" s="31">
        <v>12.891970000000001</v>
      </c>
      <c r="G18" s="31">
        <v>14.176940999999999</v>
      </c>
      <c r="H18" s="31">
        <v>15.334320999999999</v>
      </c>
      <c r="I18" s="31">
        <v>16.028680999999999</v>
      </c>
      <c r="J18" s="31">
        <v>16.415002999999999</v>
      </c>
      <c r="K18" s="31">
        <v>16.759976999999999</v>
      </c>
      <c r="L18" s="31">
        <v>16.973531999999999</v>
      </c>
      <c r="M18" s="31">
        <v>17.115639000000002</v>
      </c>
      <c r="N18" s="31">
        <v>17.227995</v>
      </c>
      <c r="O18" s="31">
        <v>17.315453000000002</v>
      </c>
      <c r="P18" s="31">
        <v>17.299144999999999</v>
      </c>
      <c r="Q18" s="31">
        <v>17.427795</v>
      </c>
      <c r="R18" s="31">
        <v>17.526333000000001</v>
      </c>
      <c r="S18" s="31">
        <v>17.549885</v>
      </c>
      <c r="T18" s="31">
        <v>17.547718</v>
      </c>
      <c r="U18" s="31">
        <v>17.478020000000001</v>
      </c>
      <c r="V18" s="31">
        <v>17.542878999999999</v>
      </c>
      <c r="W18" s="31">
        <v>17.642799</v>
      </c>
      <c r="X18" s="31">
        <v>17.716238000000001</v>
      </c>
      <c r="Y18" s="31">
        <v>17.768643999999998</v>
      </c>
      <c r="Z18" s="31">
        <v>17.849436000000001</v>
      </c>
      <c r="AA18" s="31">
        <v>17.811031</v>
      </c>
      <c r="AB18" s="31">
        <v>17.917836999999999</v>
      </c>
      <c r="AC18" s="31">
        <v>17.853643000000002</v>
      </c>
      <c r="AD18" s="31">
        <v>17.620889999999999</v>
      </c>
      <c r="AE18" s="31">
        <v>17.508392000000001</v>
      </c>
      <c r="AF18" s="31">
        <v>17.346295999999999</v>
      </c>
      <c r="AG18" s="31">
        <v>17.172640000000001</v>
      </c>
      <c r="AH18" s="32">
        <v>1.4919999999999999E-2</v>
      </c>
    </row>
    <row r="19" spans="1:34" ht="15" customHeight="1" x14ac:dyDescent="0.25">
      <c r="A19" s="29" t="s">
        <v>440</v>
      </c>
      <c r="B19" s="49" t="s">
        <v>86</v>
      </c>
      <c r="C19" s="31">
        <v>2.83</v>
      </c>
      <c r="D19" s="31">
        <v>4.5</v>
      </c>
      <c r="E19" s="31">
        <v>4.9783309999999998</v>
      </c>
      <c r="F19" s="31">
        <v>3.593823</v>
      </c>
      <c r="G19" s="31">
        <v>2.4573589999999998</v>
      </c>
      <c r="H19" s="31">
        <v>1.407645</v>
      </c>
      <c r="I19" s="31">
        <v>0.78451899999999997</v>
      </c>
      <c r="J19" s="31">
        <v>0.35241099999999997</v>
      </c>
      <c r="K19" s="31">
        <v>-3.7096999999999998E-2</v>
      </c>
      <c r="L19" s="31">
        <v>-0.21251900000000001</v>
      </c>
      <c r="M19" s="31">
        <v>-0.33462500000000001</v>
      </c>
      <c r="N19" s="31">
        <v>-0.62872799999999995</v>
      </c>
      <c r="O19" s="31">
        <v>-0.83334699999999995</v>
      </c>
      <c r="P19" s="31">
        <v>-0.91871100000000006</v>
      </c>
      <c r="Q19" s="31">
        <v>-1.0361899999999999</v>
      </c>
      <c r="R19" s="31">
        <v>-1.246972</v>
      </c>
      <c r="S19" s="31">
        <v>-1.3244480000000001</v>
      </c>
      <c r="T19" s="31">
        <v>-1.3334159999999999</v>
      </c>
      <c r="U19" s="31">
        <v>-1.264689</v>
      </c>
      <c r="V19" s="31">
        <v>-1.311267</v>
      </c>
      <c r="W19" s="31">
        <v>-1.4865569999999999</v>
      </c>
      <c r="X19" s="31">
        <v>-1.52511</v>
      </c>
      <c r="Y19" s="31">
        <v>-1.5621499999999999</v>
      </c>
      <c r="Z19" s="31">
        <v>-1.689595</v>
      </c>
      <c r="AA19" s="31">
        <v>-1.614141</v>
      </c>
      <c r="AB19" s="31">
        <v>-1.7257210000000001</v>
      </c>
      <c r="AC19" s="31">
        <v>-1.6645449999999999</v>
      </c>
      <c r="AD19" s="31">
        <v>-1.5388409999999999</v>
      </c>
      <c r="AE19" s="31">
        <v>-1.536279</v>
      </c>
      <c r="AF19" s="31">
        <v>-1.3671800000000001</v>
      </c>
      <c r="AG19" s="31">
        <v>-1.096508</v>
      </c>
      <c r="AH19" s="32" t="s">
        <v>61</v>
      </c>
    </row>
    <row r="20" spans="1:34" ht="15" customHeight="1" x14ac:dyDescent="0.25">
      <c r="A20" s="29" t="s">
        <v>441</v>
      </c>
      <c r="B20" s="49" t="s">
        <v>87</v>
      </c>
      <c r="C20" s="31">
        <v>6.0529999999999999</v>
      </c>
      <c r="D20" s="31">
        <v>7.55</v>
      </c>
      <c r="E20" s="31">
        <v>7.722823</v>
      </c>
      <c r="F20" s="31">
        <v>6.5798040000000002</v>
      </c>
      <c r="G20" s="31">
        <v>5.6237029999999999</v>
      </c>
      <c r="H20" s="31">
        <v>4.5184430000000004</v>
      </c>
      <c r="I20" s="31">
        <v>4.1365530000000001</v>
      </c>
      <c r="J20" s="31">
        <v>3.7393900000000002</v>
      </c>
      <c r="K20" s="31">
        <v>3.4185400000000001</v>
      </c>
      <c r="L20" s="31">
        <v>3.283296</v>
      </c>
      <c r="M20" s="31">
        <v>3.1692269999999998</v>
      </c>
      <c r="N20" s="31">
        <v>2.9033289999999998</v>
      </c>
      <c r="O20" s="31">
        <v>2.7353209999999999</v>
      </c>
      <c r="P20" s="31">
        <v>2.6505429999999999</v>
      </c>
      <c r="Q20" s="31">
        <v>2.5516610000000002</v>
      </c>
      <c r="R20" s="31">
        <v>2.4523169999999999</v>
      </c>
      <c r="S20" s="31">
        <v>2.4782459999999999</v>
      </c>
      <c r="T20" s="31">
        <v>2.523237</v>
      </c>
      <c r="U20" s="31">
        <v>2.5346679999999999</v>
      </c>
      <c r="V20" s="31">
        <v>2.5899930000000002</v>
      </c>
      <c r="W20" s="31">
        <v>2.3504420000000001</v>
      </c>
      <c r="X20" s="31">
        <v>2.3294820000000001</v>
      </c>
      <c r="Y20" s="31">
        <v>2.3592019999999998</v>
      </c>
      <c r="Z20" s="31">
        <v>2.3389039999999999</v>
      </c>
      <c r="AA20" s="31">
        <v>2.2167020000000002</v>
      </c>
      <c r="AB20" s="31">
        <v>2.092495</v>
      </c>
      <c r="AC20" s="31">
        <v>2.0355799999999999</v>
      </c>
      <c r="AD20" s="31">
        <v>2.2123789999999999</v>
      </c>
      <c r="AE20" s="31">
        <v>2.3066949999999999</v>
      </c>
      <c r="AF20" s="31">
        <v>2.3953660000000001</v>
      </c>
      <c r="AG20" s="31">
        <v>2.5613320000000002</v>
      </c>
      <c r="AH20" s="32">
        <v>-2.8261000000000001E-2</v>
      </c>
    </row>
    <row r="21" spans="1:34" ht="15" customHeight="1" x14ac:dyDescent="0.25">
      <c r="A21" s="29" t="s">
        <v>442</v>
      </c>
      <c r="B21" s="49" t="s">
        <v>88</v>
      </c>
      <c r="C21" s="31">
        <v>3.2229999999999999</v>
      </c>
      <c r="D21" s="31">
        <v>3.05</v>
      </c>
      <c r="E21" s="31">
        <v>2.744491</v>
      </c>
      <c r="F21" s="31">
        <v>2.9859810000000002</v>
      </c>
      <c r="G21" s="31">
        <v>3.166344</v>
      </c>
      <c r="H21" s="31">
        <v>3.1107969999999998</v>
      </c>
      <c r="I21" s="31">
        <v>3.3520340000000002</v>
      </c>
      <c r="J21" s="31">
        <v>3.3869799999999999</v>
      </c>
      <c r="K21" s="31">
        <v>3.4556369999999998</v>
      </c>
      <c r="L21" s="31">
        <v>3.4958140000000002</v>
      </c>
      <c r="M21" s="31">
        <v>3.5038520000000002</v>
      </c>
      <c r="N21" s="31">
        <v>3.532057</v>
      </c>
      <c r="O21" s="31">
        <v>3.568667</v>
      </c>
      <c r="P21" s="31">
        <v>3.5692529999999998</v>
      </c>
      <c r="Q21" s="31">
        <v>3.5878510000000001</v>
      </c>
      <c r="R21" s="31">
        <v>3.6992889999999998</v>
      </c>
      <c r="S21" s="31">
        <v>3.8026939999999998</v>
      </c>
      <c r="T21" s="31">
        <v>3.856652</v>
      </c>
      <c r="U21" s="31">
        <v>3.7993570000000001</v>
      </c>
      <c r="V21" s="31">
        <v>3.9012600000000002</v>
      </c>
      <c r="W21" s="31">
        <v>3.836999</v>
      </c>
      <c r="X21" s="31">
        <v>3.8545929999999999</v>
      </c>
      <c r="Y21" s="31">
        <v>3.9213529999999999</v>
      </c>
      <c r="Z21" s="31">
        <v>4.0284979999999999</v>
      </c>
      <c r="AA21" s="31">
        <v>3.8308420000000001</v>
      </c>
      <c r="AB21" s="31">
        <v>3.8182160000000001</v>
      </c>
      <c r="AC21" s="31">
        <v>3.7001249999999999</v>
      </c>
      <c r="AD21" s="31">
        <v>3.75122</v>
      </c>
      <c r="AE21" s="31">
        <v>3.842975</v>
      </c>
      <c r="AF21" s="31">
        <v>3.7625459999999999</v>
      </c>
      <c r="AG21" s="31">
        <v>3.6578400000000002</v>
      </c>
      <c r="AH21" s="32">
        <v>4.228E-3</v>
      </c>
    </row>
    <row r="22" spans="1:34" ht="15" customHeight="1" x14ac:dyDescent="0.25">
      <c r="A22" s="29" t="s">
        <v>443</v>
      </c>
      <c r="B22" s="49" t="s">
        <v>89</v>
      </c>
      <c r="C22" s="31">
        <v>4.2000000000000003E-2</v>
      </c>
      <c r="D22" s="31">
        <v>0.29599999999999999</v>
      </c>
      <c r="E22" s="31">
        <v>3.4250000000000003E-2</v>
      </c>
      <c r="F22" s="31">
        <v>7.7399999999999997E-2</v>
      </c>
      <c r="G22" s="31">
        <v>9.5630000000000007E-2</v>
      </c>
      <c r="H22" s="31">
        <v>7.1919999999999998E-2</v>
      </c>
      <c r="I22" s="31">
        <v>0</v>
      </c>
      <c r="J22" s="31">
        <v>0</v>
      </c>
      <c r="K22" s="31">
        <v>0</v>
      </c>
      <c r="L22" s="31">
        <v>0</v>
      </c>
      <c r="M22" s="31">
        <v>0</v>
      </c>
      <c r="N22" s="31">
        <v>0</v>
      </c>
      <c r="O22" s="31">
        <v>0</v>
      </c>
      <c r="P22" s="31">
        <v>0</v>
      </c>
      <c r="Q22" s="31">
        <v>0</v>
      </c>
      <c r="R22" s="31">
        <v>0</v>
      </c>
      <c r="S22" s="31">
        <v>0</v>
      </c>
      <c r="T22" s="31">
        <v>0</v>
      </c>
      <c r="U22" s="31">
        <v>0</v>
      </c>
      <c r="V22" s="31">
        <v>0</v>
      </c>
      <c r="W22" s="31">
        <v>0</v>
      </c>
      <c r="X22" s="31">
        <v>0</v>
      </c>
      <c r="Y22" s="31">
        <v>0</v>
      </c>
      <c r="Z22" s="31">
        <v>0</v>
      </c>
      <c r="AA22" s="31">
        <v>0</v>
      </c>
      <c r="AB22" s="31">
        <v>0</v>
      </c>
      <c r="AC22" s="31">
        <v>0</v>
      </c>
      <c r="AD22" s="31">
        <v>0</v>
      </c>
      <c r="AE22" s="31">
        <v>0</v>
      </c>
      <c r="AF22" s="31">
        <v>0</v>
      </c>
      <c r="AG22" s="31">
        <v>0</v>
      </c>
      <c r="AH22" s="32" t="s">
        <v>61</v>
      </c>
    </row>
    <row r="23" spans="1:34" ht="15" customHeight="1" x14ac:dyDescent="0.25">
      <c r="A23" s="29" t="s">
        <v>444</v>
      </c>
      <c r="B23" s="48" t="s">
        <v>90</v>
      </c>
      <c r="C23" s="33">
        <v>14.342048</v>
      </c>
      <c r="D23" s="33">
        <v>16.189802</v>
      </c>
      <c r="E23" s="33">
        <v>16.814957</v>
      </c>
      <c r="F23" s="33">
        <v>17.135061</v>
      </c>
      <c r="G23" s="33">
        <v>17.317198000000001</v>
      </c>
      <c r="H23" s="33">
        <v>17.389209999999999</v>
      </c>
      <c r="I23" s="33">
        <v>17.443284999999999</v>
      </c>
      <c r="J23" s="33">
        <v>17.417428999999998</v>
      </c>
      <c r="K23" s="33">
        <v>17.358298999999999</v>
      </c>
      <c r="L23" s="33">
        <v>17.381329000000001</v>
      </c>
      <c r="M23" s="33">
        <v>17.377333</v>
      </c>
      <c r="N23" s="33">
        <v>17.233431</v>
      </c>
      <c r="O23" s="33">
        <v>17.212966999999999</v>
      </c>
      <c r="P23" s="33">
        <v>17.158218000000002</v>
      </c>
      <c r="Q23" s="33">
        <v>17.179463999999999</v>
      </c>
      <c r="R23" s="33">
        <v>17.130322</v>
      </c>
      <c r="S23" s="33">
        <v>17.14546</v>
      </c>
      <c r="T23" s="33">
        <v>17.187688999999999</v>
      </c>
      <c r="U23" s="33">
        <v>17.178190000000001</v>
      </c>
      <c r="V23" s="33">
        <v>17.225044</v>
      </c>
      <c r="W23" s="33">
        <v>17.156442999999999</v>
      </c>
      <c r="X23" s="33">
        <v>17.174633</v>
      </c>
      <c r="Y23" s="33">
        <v>17.165151999999999</v>
      </c>
      <c r="Z23" s="33">
        <v>17.096003</v>
      </c>
      <c r="AA23" s="33">
        <v>17.110158999999999</v>
      </c>
      <c r="AB23" s="33">
        <v>17.058160999999998</v>
      </c>
      <c r="AC23" s="33">
        <v>17.001854000000002</v>
      </c>
      <c r="AD23" s="33">
        <v>17.061287</v>
      </c>
      <c r="AE23" s="33">
        <v>16.955479</v>
      </c>
      <c r="AF23" s="33">
        <v>16.941759000000001</v>
      </c>
      <c r="AG23" s="33">
        <v>16.987226</v>
      </c>
      <c r="AH23" s="34">
        <v>5.6579999999999998E-3</v>
      </c>
    </row>
    <row r="24" spans="1:34" ht="15" customHeight="1" x14ac:dyDescent="0.25"/>
    <row r="25" spans="1:34" ht="15" customHeight="1" x14ac:dyDescent="0.25">
      <c r="A25" s="29" t="s">
        <v>445</v>
      </c>
      <c r="B25" s="49" t="s">
        <v>198</v>
      </c>
      <c r="C25" s="31">
        <v>-3.2170000000000001</v>
      </c>
      <c r="D25" s="31">
        <v>-3.6349999999999998</v>
      </c>
      <c r="E25" s="31">
        <v>-5.1411670000000003</v>
      </c>
      <c r="F25" s="31">
        <v>-5.805974</v>
      </c>
      <c r="G25" s="31">
        <v>-6.0594330000000003</v>
      </c>
      <c r="H25" s="31">
        <v>-6.0486899999999997</v>
      </c>
      <c r="I25" s="31">
        <v>-6.1846189999999996</v>
      </c>
      <c r="J25" s="31">
        <v>-6.2374330000000002</v>
      </c>
      <c r="K25" s="31">
        <v>-6.2405080000000002</v>
      </c>
      <c r="L25" s="31">
        <v>-6.3264430000000003</v>
      </c>
      <c r="M25" s="31">
        <v>-6.3976050000000004</v>
      </c>
      <c r="N25" s="31">
        <v>-6.2765760000000004</v>
      </c>
      <c r="O25" s="31">
        <v>-6.3159679999999998</v>
      </c>
      <c r="P25" s="31">
        <v>-6.2833119999999996</v>
      </c>
      <c r="Q25" s="31">
        <v>-6.3302050000000003</v>
      </c>
      <c r="R25" s="31">
        <v>-6.2199289999999996</v>
      </c>
      <c r="S25" s="31">
        <v>-6.1781100000000002</v>
      </c>
      <c r="T25" s="31">
        <v>-6.1930199999999997</v>
      </c>
      <c r="U25" s="31">
        <v>-6.1033590000000002</v>
      </c>
      <c r="V25" s="31">
        <v>-6.0658289999999999</v>
      </c>
      <c r="W25" s="31">
        <v>-5.9236329999999997</v>
      </c>
      <c r="X25" s="31">
        <v>-5.859826</v>
      </c>
      <c r="Y25" s="31">
        <v>-5.78972</v>
      </c>
      <c r="Z25" s="31">
        <v>-5.6524260000000002</v>
      </c>
      <c r="AA25" s="31">
        <v>-5.600543</v>
      </c>
      <c r="AB25" s="31">
        <v>-5.483555</v>
      </c>
      <c r="AC25" s="31">
        <v>-5.3081300000000002</v>
      </c>
      <c r="AD25" s="31">
        <v>-5.2792969999999997</v>
      </c>
      <c r="AE25" s="31">
        <v>-5.1047000000000002</v>
      </c>
      <c r="AF25" s="31">
        <v>-4.931165</v>
      </c>
      <c r="AG25" s="31">
        <v>-4.8036390000000004</v>
      </c>
      <c r="AH25" s="32">
        <v>1.3454000000000001E-2</v>
      </c>
    </row>
    <row r="26" spans="1:34" ht="15" customHeight="1" x14ac:dyDescent="0.25">
      <c r="A26" s="29" t="s">
        <v>446</v>
      </c>
      <c r="B26" s="49" t="s">
        <v>199</v>
      </c>
      <c r="C26" s="31">
        <v>0.97399999999999998</v>
      </c>
      <c r="D26" s="31">
        <v>0.85199999999999998</v>
      </c>
      <c r="E26" s="31">
        <v>0.663636</v>
      </c>
      <c r="F26" s="31">
        <v>0.68891800000000003</v>
      </c>
      <c r="G26" s="31">
        <v>0.59392500000000004</v>
      </c>
      <c r="H26" s="31">
        <v>0.65594200000000003</v>
      </c>
      <c r="I26" s="31">
        <v>0.74634500000000004</v>
      </c>
      <c r="J26" s="31">
        <v>0.74305500000000002</v>
      </c>
      <c r="K26" s="31">
        <v>0.73962399999999995</v>
      </c>
      <c r="L26" s="31">
        <v>0.71757599999999999</v>
      </c>
      <c r="M26" s="31">
        <v>0.72004299999999999</v>
      </c>
      <c r="N26" s="31">
        <v>0.75514800000000004</v>
      </c>
      <c r="O26" s="31">
        <v>0.74132799999999999</v>
      </c>
      <c r="P26" s="31">
        <v>0.74019100000000004</v>
      </c>
      <c r="Q26" s="31">
        <v>0.74089899999999997</v>
      </c>
      <c r="R26" s="31">
        <v>0.76681699999999997</v>
      </c>
      <c r="S26" s="31">
        <v>0.75349299999999997</v>
      </c>
      <c r="T26" s="31">
        <v>0.78642299999999998</v>
      </c>
      <c r="U26" s="31">
        <v>0.79696999999999996</v>
      </c>
      <c r="V26" s="31">
        <v>0.784161</v>
      </c>
      <c r="W26" s="31">
        <v>0.80188599999999999</v>
      </c>
      <c r="X26" s="31">
        <v>0.82421900000000003</v>
      </c>
      <c r="Y26" s="31">
        <v>0.81925899999999996</v>
      </c>
      <c r="Z26" s="31">
        <v>0.78622400000000003</v>
      </c>
      <c r="AA26" s="31">
        <v>0.79239000000000004</v>
      </c>
      <c r="AB26" s="31">
        <v>0.82423000000000002</v>
      </c>
      <c r="AC26" s="31">
        <v>0.82194900000000004</v>
      </c>
      <c r="AD26" s="31">
        <v>0.78680499999999998</v>
      </c>
      <c r="AE26" s="31">
        <v>0.80982399999999999</v>
      </c>
      <c r="AF26" s="31">
        <v>0.81538500000000003</v>
      </c>
      <c r="AG26" s="31">
        <v>0.79728200000000005</v>
      </c>
      <c r="AH26" s="32">
        <v>-6.6509999999999998E-3</v>
      </c>
    </row>
    <row r="27" spans="1:34" ht="15" customHeight="1" x14ac:dyDescent="0.25">
      <c r="A27" s="29" t="s">
        <v>447</v>
      </c>
      <c r="B27" s="49" t="s">
        <v>200</v>
      </c>
      <c r="C27" s="31">
        <v>0.56299999999999994</v>
      </c>
      <c r="D27" s="31">
        <v>0.69799999999999995</v>
      </c>
      <c r="E27" s="31">
        <v>0.66464900000000005</v>
      </c>
      <c r="F27" s="31">
        <v>0.65764800000000001</v>
      </c>
      <c r="G27" s="31">
        <v>0.646594</v>
      </c>
      <c r="H27" s="31">
        <v>0.64655799999999997</v>
      </c>
      <c r="I27" s="31">
        <v>0.59942899999999999</v>
      </c>
      <c r="J27" s="31">
        <v>0.59747700000000004</v>
      </c>
      <c r="K27" s="31">
        <v>0.59515700000000005</v>
      </c>
      <c r="L27" s="31">
        <v>0.59330099999999997</v>
      </c>
      <c r="M27" s="31">
        <v>0.59162199999999998</v>
      </c>
      <c r="N27" s="31">
        <v>0.58930300000000002</v>
      </c>
      <c r="O27" s="31">
        <v>0.58735099999999996</v>
      </c>
      <c r="P27" s="31">
        <v>0.585399</v>
      </c>
      <c r="Q27" s="31">
        <v>0.58344799999999997</v>
      </c>
      <c r="R27" s="31">
        <v>0.58149600000000001</v>
      </c>
      <c r="S27" s="31">
        <v>0.57356099999999999</v>
      </c>
      <c r="T27" s="31">
        <v>0.56984299999999999</v>
      </c>
      <c r="U27" s="31">
        <v>0.56789199999999995</v>
      </c>
      <c r="V27" s="31">
        <v>0.56605700000000003</v>
      </c>
      <c r="W27" s="31">
        <v>0.564222</v>
      </c>
      <c r="X27" s="31">
        <v>0.56200700000000003</v>
      </c>
      <c r="Y27" s="31">
        <v>0.56009399999999998</v>
      </c>
      <c r="Z27" s="31">
        <v>0.56428</v>
      </c>
      <c r="AA27" s="31">
        <v>0.55650299999999997</v>
      </c>
      <c r="AB27" s="31">
        <v>0.55466800000000005</v>
      </c>
      <c r="AC27" s="31">
        <v>0.55283300000000002</v>
      </c>
      <c r="AD27" s="31">
        <v>0.55086100000000005</v>
      </c>
      <c r="AE27" s="31">
        <v>0.54916299999999996</v>
      </c>
      <c r="AF27" s="31">
        <v>0.54732800000000004</v>
      </c>
      <c r="AG27" s="31">
        <v>0.54535599999999995</v>
      </c>
      <c r="AH27" s="32">
        <v>-1.0610000000000001E-3</v>
      </c>
    </row>
    <row r="28" spans="1:34" ht="15" customHeight="1" x14ac:dyDescent="0.25">
      <c r="A28" s="29" t="s">
        <v>448</v>
      </c>
      <c r="B28" s="49" t="s">
        <v>201</v>
      </c>
      <c r="C28" s="31">
        <v>0.35899999999999999</v>
      </c>
      <c r="D28" s="31">
        <v>0.442</v>
      </c>
      <c r="E28" s="31">
        <v>0.59816400000000003</v>
      </c>
      <c r="F28" s="31">
        <v>0.60789599999999999</v>
      </c>
      <c r="G28" s="31">
        <v>0.62710299999999997</v>
      </c>
      <c r="H28" s="31">
        <v>0.63753300000000002</v>
      </c>
      <c r="I28" s="31">
        <v>0.61073500000000003</v>
      </c>
      <c r="J28" s="31">
        <v>0.56705399999999995</v>
      </c>
      <c r="K28" s="31">
        <v>0.52091200000000004</v>
      </c>
      <c r="L28" s="31">
        <v>0.48718</v>
      </c>
      <c r="M28" s="31">
        <v>0.458625</v>
      </c>
      <c r="N28" s="31">
        <v>0.432668</v>
      </c>
      <c r="O28" s="31">
        <v>0.40992400000000001</v>
      </c>
      <c r="P28" s="31">
        <v>0.388623</v>
      </c>
      <c r="Q28" s="31">
        <v>0.37019600000000003</v>
      </c>
      <c r="R28" s="31">
        <v>0.33948600000000001</v>
      </c>
      <c r="S28" s="31">
        <v>0.30677500000000002</v>
      </c>
      <c r="T28" s="31">
        <v>0.266764</v>
      </c>
      <c r="U28" s="31">
        <v>0.26902100000000001</v>
      </c>
      <c r="V28" s="31">
        <v>0.26155200000000001</v>
      </c>
      <c r="W28" s="31">
        <v>0.27167999999999998</v>
      </c>
      <c r="X28" s="31">
        <v>0.27568799999999999</v>
      </c>
      <c r="Y28" s="31">
        <v>0.27082000000000001</v>
      </c>
      <c r="Z28" s="31">
        <v>0.28192899999999999</v>
      </c>
      <c r="AA28" s="31">
        <v>0.28015299999999999</v>
      </c>
      <c r="AB28" s="31">
        <v>0.27291700000000002</v>
      </c>
      <c r="AC28" s="31">
        <v>0.27762700000000001</v>
      </c>
      <c r="AD28" s="31">
        <v>0.28230499999999997</v>
      </c>
      <c r="AE28" s="31">
        <v>0.28871400000000003</v>
      </c>
      <c r="AF28" s="31">
        <v>0.29334500000000002</v>
      </c>
      <c r="AG28" s="31">
        <v>0.30864900000000001</v>
      </c>
      <c r="AH28" s="32">
        <v>-5.025E-3</v>
      </c>
    </row>
    <row r="29" spans="1:34" ht="15" customHeight="1" x14ac:dyDescent="0.25">
      <c r="A29" s="29" t="s">
        <v>449</v>
      </c>
      <c r="B29" s="49" t="s">
        <v>202</v>
      </c>
      <c r="C29" s="31">
        <v>5.1130000000000004</v>
      </c>
      <c r="D29" s="31">
        <v>5.6269999999999998</v>
      </c>
      <c r="E29" s="31">
        <v>7.0676160000000001</v>
      </c>
      <c r="F29" s="31">
        <v>7.7604360000000003</v>
      </c>
      <c r="G29" s="31">
        <v>7.9270550000000002</v>
      </c>
      <c r="H29" s="31">
        <v>7.9887230000000002</v>
      </c>
      <c r="I29" s="31">
        <v>8.1411289999999994</v>
      </c>
      <c r="J29" s="31">
        <v>8.1450200000000006</v>
      </c>
      <c r="K29" s="31">
        <v>8.0962019999999999</v>
      </c>
      <c r="L29" s="31">
        <v>8.1244999999999994</v>
      </c>
      <c r="M29" s="31">
        <v>8.1678949999999997</v>
      </c>
      <c r="N29" s="31">
        <v>8.0536949999999994</v>
      </c>
      <c r="O29" s="31">
        <v>8.05457</v>
      </c>
      <c r="P29" s="31">
        <v>7.9975259999999997</v>
      </c>
      <c r="Q29" s="31">
        <v>8.0247469999999996</v>
      </c>
      <c r="R29" s="31">
        <v>7.9077279999999996</v>
      </c>
      <c r="S29" s="31">
        <v>7.8119389999999997</v>
      </c>
      <c r="T29" s="31">
        <v>7.8160499999999997</v>
      </c>
      <c r="U29" s="31">
        <v>7.7372420000000002</v>
      </c>
      <c r="V29" s="31">
        <v>7.6775989999999998</v>
      </c>
      <c r="W29" s="31">
        <v>7.5614210000000002</v>
      </c>
      <c r="X29" s="31">
        <v>7.5217400000000003</v>
      </c>
      <c r="Y29" s="31">
        <v>7.4398920000000004</v>
      </c>
      <c r="Z29" s="31">
        <v>7.2848600000000001</v>
      </c>
      <c r="AA29" s="31">
        <v>7.2295889999999998</v>
      </c>
      <c r="AB29" s="31">
        <v>7.13537</v>
      </c>
      <c r="AC29" s="31">
        <v>6.9605389999999998</v>
      </c>
      <c r="AD29" s="31">
        <v>6.8992680000000002</v>
      </c>
      <c r="AE29" s="31">
        <v>6.7523999999999997</v>
      </c>
      <c r="AF29" s="31">
        <v>6.5872229999999998</v>
      </c>
      <c r="AG29" s="31">
        <v>6.4549260000000004</v>
      </c>
      <c r="AH29" s="32">
        <v>7.7990000000000004E-3</v>
      </c>
    </row>
    <row r="30" spans="1:34" ht="15" customHeight="1" x14ac:dyDescent="0.25">
      <c r="A30" s="29" t="s">
        <v>450</v>
      </c>
      <c r="B30" s="49" t="s">
        <v>203</v>
      </c>
      <c r="C30" s="31">
        <v>0.96299999999999997</v>
      </c>
      <c r="D30" s="31">
        <v>1.093</v>
      </c>
      <c r="E30" s="31">
        <v>1.014167</v>
      </c>
      <c r="F30" s="31">
        <v>0.96139699999999995</v>
      </c>
      <c r="G30" s="31">
        <v>0.87175999999999998</v>
      </c>
      <c r="H30" s="31">
        <v>0.87103799999999998</v>
      </c>
      <c r="I30" s="31">
        <v>0.88023300000000004</v>
      </c>
      <c r="J30" s="31">
        <v>0.85790100000000002</v>
      </c>
      <c r="K30" s="31">
        <v>0.85144500000000001</v>
      </c>
      <c r="L30" s="31">
        <v>0.86322699999999997</v>
      </c>
      <c r="M30" s="31">
        <v>0.89124199999999998</v>
      </c>
      <c r="N30" s="31">
        <v>0.86306000000000005</v>
      </c>
      <c r="O30" s="31">
        <v>0.86306000000000005</v>
      </c>
      <c r="P30" s="31">
        <v>0.864255</v>
      </c>
      <c r="Q30" s="31">
        <v>0.88183900000000004</v>
      </c>
      <c r="R30" s="31">
        <v>0.88052699999999995</v>
      </c>
      <c r="S30" s="31">
        <v>0.89727400000000002</v>
      </c>
      <c r="T30" s="31">
        <v>0.90320699999999998</v>
      </c>
      <c r="U30" s="31">
        <v>0.91071899999999995</v>
      </c>
      <c r="V30" s="31">
        <v>0.92022300000000001</v>
      </c>
      <c r="W30" s="31">
        <v>0.916578</v>
      </c>
      <c r="X30" s="31">
        <v>0.92057999999999995</v>
      </c>
      <c r="Y30" s="31">
        <v>0.92265600000000003</v>
      </c>
      <c r="Z30" s="31">
        <v>0.922068</v>
      </c>
      <c r="AA30" s="31">
        <v>0.91853899999999999</v>
      </c>
      <c r="AB30" s="31">
        <v>0.92386599999999997</v>
      </c>
      <c r="AC30" s="31">
        <v>0.91686199999999995</v>
      </c>
      <c r="AD30" s="31">
        <v>0.90959500000000004</v>
      </c>
      <c r="AE30" s="31">
        <v>0.91157299999999997</v>
      </c>
      <c r="AF30" s="31">
        <v>0.90798100000000004</v>
      </c>
      <c r="AG30" s="31">
        <v>0.91040900000000002</v>
      </c>
      <c r="AH30" s="32">
        <v>-1.8699999999999999E-3</v>
      </c>
    </row>
    <row r="31" spans="1:34" x14ac:dyDescent="0.25">
      <c r="A31" s="29" t="s">
        <v>451</v>
      </c>
      <c r="B31" s="49" t="s">
        <v>204</v>
      </c>
      <c r="C31" s="31">
        <v>-8.3000000000000004E-2</v>
      </c>
      <c r="D31" s="31">
        <v>5.1999999999999998E-2</v>
      </c>
      <c r="E31" s="31">
        <v>0</v>
      </c>
      <c r="F31" s="31">
        <v>0</v>
      </c>
      <c r="G31" s="31">
        <v>0</v>
      </c>
      <c r="H31" s="31">
        <v>0</v>
      </c>
      <c r="I31" s="31">
        <v>0</v>
      </c>
      <c r="J31" s="31">
        <v>0</v>
      </c>
      <c r="K31" s="31">
        <v>0</v>
      </c>
      <c r="L31" s="31">
        <v>0</v>
      </c>
      <c r="M31" s="31">
        <v>0</v>
      </c>
      <c r="N31" s="31">
        <v>0</v>
      </c>
      <c r="O31" s="31">
        <v>0</v>
      </c>
      <c r="P31" s="31">
        <v>0</v>
      </c>
      <c r="Q31" s="31">
        <v>0</v>
      </c>
      <c r="R31" s="31">
        <v>0</v>
      </c>
      <c r="S31" s="31">
        <v>0</v>
      </c>
      <c r="T31" s="31">
        <v>0</v>
      </c>
      <c r="U31" s="31">
        <v>0</v>
      </c>
      <c r="V31" s="31">
        <v>0</v>
      </c>
      <c r="W31" s="31">
        <v>0</v>
      </c>
      <c r="X31" s="31">
        <v>0</v>
      </c>
      <c r="Y31" s="31">
        <v>0</v>
      </c>
      <c r="Z31" s="31">
        <v>0</v>
      </c>
      <c r="AA31" s="31">
        <v>0</v>
      </c>
      <c r="AB31" s="31">
        <v>0</v>
      </c>
      <c r="AC31" s="31">
        <v>0</v>
      </c>
      <c r="AD31" s="31">
        <v>0</v>
      </c>
      <c r="AE31" s="31">
        <v>0</v>
      </c>
      <c r="AF31" s="31">
        <v>0</v>
      </c>
      <c r="AG31" s="31">
        <v>0</v>
      </c>
      <c r="AH31" s="32" t="s">
        <v>61</v>
      </c>
    </row>
    <row r="32" spans="1:34" x14ac:dyDescent="0.25">
      <c r="A32" s="29" t="s">
        <v>452</v>
      </c>
      <c r="B32" s="49" t="s">
        <v>205</v>
      </c>
      <c r="C32" s="31">
        <v>5.0260300000000004</v>
      </c>
      <c r="D32" s="31">
        <v>5.2856230000000002</v>
      </c>
      <c r="E32" s="31">
        <v>5.7693899999999996</v>
      </c>
      <c r="F32" s="31">
        <v>6.4225789999999998</v>
      </c>
      <c r="G32" s="31">
        <v>6.7762060000000002</v>
      </c>
      <c r="H32" s="31">
        <v>6.8788479999999996</v>
      </c>
      <c r="I32" s="31">
        <v>7.008146</v>
      </c>
      <c r="J32" s="31">
        <v>7.1111950000000004</v>
      </c>
      <c r="K32" s="31">
        <v>7.2021249999999997</v>
      </c>
      <c r="L32" s="31">
        <v>7.2495440000000002</v>
      </c>
      <c r="M32" s="31">
        <v>7.3370090000000001</v>
      </c>
      <c r="N32" s="31">
        <v>7.4182059999999996</v>
      </c>
      <c r="O32" s="31">
        <v>7.503762</v>
      </c>
      <c r="P32" s="31">
        <v>7.5547719999999998</v>
      </c>
      <c r="Q32" s="31">
        <v>7.6459890000000001</v>
      </c>
      <c r="R32" s="31">
        <v>7.7044069999999998</v>
      </c>
      <c r="S32" s="31">
        <v>7.7228339999999998</v>
      </c>
      <c r="T32" s="31">
        <v>7.7820590000000003</v>
      </c>
      <c r="U32" s="31">
        <v>7.7856300000000003</v>
      </c>
      <c r="V32" s="31">
        <v>7.7890930000000003</v>
      </c>
      <c r="W32" s="31">
        <v>7.796106</v>
      </c>
      <c r="X32" s="31">
        <v>7.8150909999999998</v>
      </c>
      <c r="Y32" s="31">
        <v>7.8563739999999997</v>
      </c>
      <c r="Z32" s="31">
        <v>7.9427440000000002</v>
      </c>
      <c r="AA32" s="31">
        <v>8.0078490000000002</v>
      </c>
      <c r="AB32" s="31">
        <v>8.097505</v>
      </c>
      <c r="AC32" s="31">
        <v>8.0941340000000004</v>
      </c>
      <c r="AD32" s="31">
        <v>8.0989419999999992</v>
      </c>
      <c r="AE32" s="31">
        <v>8.1268270000000005</v>
      </c>
      <c r="AF32" s="31">
        <v>8.1009700000000002</v>
      </c>
      <c r="AG32" s="31">
        <v>8.0693319999999993</v>
      </c>
      <c r="AH32" s="32">
        <v>1.5907000000000001E-2</v>
      </c>
    </row>
    <row r="33" spans="1:34" x14ac:dyDescent="0.25">
      <c r="A33" s="29" t="s">
        <v>453</v>
      </c>
      <c r="B33" s="49" t="s">
        <v>509</v>
      </c>
      <c r="C33" s="31">
        <v>0.96784499999999996</v>
      </c>
      <c r="D33" s="31">
        <v>1.0978079999999999</v>
      </c>
      <c r="E33" s="31">
        <v>1.104058</v>
      </c>
      <c r="F33" s="31">
        <v>1.1209659999999999</v>
      </c>
      <c r="G33" s="31">
        <v>1.1251150000000001</v>
      </c>
      <c r="H33" s="31">
        <v>1.130476</v>
      </c>
      <c r="I33" s="31">
        <v>1.1351420000000001</v>
      </c>
      <c r="J33" s="31">
        <v>1.1392629999999999</v>
      </c>
      <c r="K33" s="31">
        <v>1.1431530000000001</v>
      </c>
      <c r="L33" s="31">
        <v>1.146663</v>
      </c>
      <c r="M33" s="31">
        <v>1.1501049999999999</v>
      </c>
      <c r="N33" s="31">
        <v>1.1500140000000001</v>
      </c>
      <c r="O33" s="31">
        <v>1.1502300000000001</v>
      </c>
      <c r="P33" s="31">
        <v>1.150846</v>
      </c>
      <c r="Q33" s="31">
        <v>1.1518299999999999</v>
      </c>
      <c r="R33" s="31">
        <v>1.153152</v>
      </c>
      <c r="S33" s="31">
        <v>1.1542730000000001</v>
      </c>
      <c r="T33" s="31">
        <v>1.1556340000000001</v>
      </c>
      <c r="U33" s="31">
        <v>1.157011</v>
      </c>
      <c r="V33" s="31">
        <v>1.1588400000000001</v>
      </c>
      <c r="W33" s="31">
        <v>1.160657</v>
      </c>
      <c r="X33" s="31">
        <v>1.162442</v>
      </c>
      <c r="Y33" s="31">
        <v>1.164779</v>
      </c>
      <c r="Z33" s="31">
        <v>1.1670830000000001</v>
      </c>
      <c r="AA33" s="31">
        <v>1.1687689999999999</v>
      </c>
      <c r="AB33" s="31">
        <v>1.1705030000000001</v>
      </c>
      <c r="AC33" s="31">
        <v>1.174558</v>
      </c>
      <c r="AD33" s="31">
        <v>1.1908700000000001</v>
      </c>
      <c r="AE33" s="31">
        <v>1.2006810000000001</v>
      </c>
      <c r="AF33" s="31">
        <v>1.215252</v>
      </c>
      <c r="AG33" s="31">
        <v>1.225938</v>
      </c>
      <c r="AH33" s="32">
        <v>7.9109999999999996E-3</v>
      </c>
    </row>
    <row r="34" spans="1:34" x14ac:dyDescent="0.25">
      <c r="A34" s="29" t="s">
        <v>454</v>
      </c>
      <c r="B34" s="49" t="s">
        <v>206</v>
      </c>
      <c r="C34" s="31">
        <v>0.80141700000000005</v>
      </c>
      <c r="D34" s="31">
        <v>0.88364100000000001</v>
      </c>
      <c r="E34" s="31">
        <v>0.87468500000000005</v>
      </c>
      <c r="F34" s="31">
        <v>0.87879799999999997</v>
      </c>
      <c r="G34" s="31">
        <v>0.88032999999999995</v>
      </c>
      <c r="H34" s="31">
        <v>0.88540399999999997</v>
      </c>
      <c r="I34" s="31">
        <v>0.88809000000000005</v>
      </c>
      <c r="J34" s="31">
        <v>0.88900299999999999</v>
      </c>
      <c r="K34" s="31">
        <v>0.88987499999999997</v>
      </c>
      <c r="L34" s="31">
        <v>0.88989499999999999</v>
      </c>
      <c r="M34" s="31">
        <v>0.88976100000000002</v>
      </c>
      <c r="N34" s="31">
        <v>0.88968199999999997</v>
      </c>
      <c r="O34" s="31">
        <v>0.89028399999999996</v>
      </c>
      <c r="P34" s="31">
        <v>0.89199899999999999</v>
      </c>
      <c r="Q34" s="31">
        <v>0.89451700000000001</v>
      </c>
      <c r="R34" s="31">
        <v>0.89873199999999998</v>
      </c>
      <c r="S34" s="31">
        <v>0.90211300000000005</v>
      </c>
      <c r="T34" s="31">
        <v>0.90566899999999995</v>
      </c>
      <c r="U34" s="31">
        <v>0.90939199999999998</v>
      </c>
      <c r="V34" s="31">
        <v>0.91414700000000004</v>
      </c>
      <c r="W34" s="31">
        <v>0.91985499999999998</v>
      </c>
      <c r="X34" s="31">
        <v>0.92518999999999996</v>
      </c>
      <c r="Y34" s="31">
        <v>0.93104399999999998</v>
      </c>
      <c r="Z34" s="31">
        <v>0.93722799999999995</v>
      </c>
      <c r="AA34" s="31">
        <v>0.94283099999999997</v>
      </c>
      <c r="AB34" s="31">
        <v>0.94871300000000003</v>
      </c>
      <c r="AC34" s="31">
        <v>0.95496800000000004</v>
      </c>
      <c r="AD34" s="31">
        <v>0.96090900000000001</v>
      </c>
      <c r="AE34" s="31">
        <v>0.96757400000000005</v>
      </c>
      <c r="AF34" s="31">
        <v>0.974553</v>
      </c>
      <c r="AG34" s="31">
        <v>0.98171900000000001</v>
      </c>
      <c r="AH34" s="32">
        <v>6.7869999999999996E-3</v>
      </c>
    </row>
    <row r="35" spans="1:34" x14ac:dyDescent="0.25">
      <c r="A35" s="29" t="s">
        <v>455</v>
      </c>
      <c r="B35" s="49" t="s">
        <v>207</v>
      </c>
      <c r="C35" s="31">
        <v>0.87758999999999998</v>
      </c>
      <c r="D35" s="31">
        <v>0.96729900000000002</v>
      </c>
      <c r="E35" s="31">
        <v>0.98176300000000005</v>
      </c>
      <c r="F35" s="31">
        <v>0.98855400000000004</v>
      </c>
      <c r="G35" s="31">
        <v>0.99845499999999998</v>
      </c>
      <c r="H35" s="31">
        <v>1.00648</v>
      </c>
      <c r="I35" s="31">
        <v>1.012189</v>
      </c>
      <c r="J35" s="31">
        <v>1.0162040000000001</v>
      </c>
      <c r="K35" s="31">
        <v>1.020262</v>
      </c>
      <c r="L35" s="31">
        <v>1.0235369999999999</v>
      </c>
      <c r="M35" s="31">
        <v>1.0332619999999999</v>
      </c>
      <c r="N35" s="31">
        <v>1.0367759999999999</v>
      </c>
      <c r="O35" s="31">
        <v>1.041058</v>
      </c>
      <c r="P35" s="31">
        <v>1.0465359999999999</v>
      </c>
      <c r="Q35" s="31">
        <v>1.0529170000000001</v>
      </c>
      <c r="R35" s="31">
        <v>1.058686</v>
      </c>
      <c r="S35" s="31">
        <v>1.0685309999999999</v>
      </c>
      <c r="T35" s="31">
        <v>1.076254</v>
      </c>
      <c r="U35" s="31">
        <v>1.0842430000000001</v>
      </c>
      <c r="V35" s="31">
        <v>1.0933619999999999</v>
      </c>
      <c r="W35" s="31">
        <v>1.1035550000000001</v>
      </c>
      <c r="X35" s="31">
        <v>1.1134850000000001</v>
      </c>
      <c r="Y35" s="31">
        <v>1.124045</v>
      </c>
      <c r="Z35" s="31">
        <v>1.135057</v>
      </c>
      <c r="AA35" s="31">
        <v>1.1547909999999999</v>
      </c>
      <c r="AB35" s="31">
        <v>1.165999</v>
      </c>
      <c r="AC35" s="31">
        <v>1.177684</v>
      </c>
      <c r="AD35" s="31">
        <v>1.1891970000000001</v>
      </c>
      <c r="AE35" s="31">
        <v>1.20156</v>
      </c>
      <c r="AF35" s="31">
        <v>1.2143919999999999</v>
      </c>
      <c r="AG35" s="31">
        <v>1.2275640000000001</v>
      </c>
      <c r="AH35" s="32">
        <v>1.125E-2</v>
      </c>
    </row>
    <row r="36" spans="1:34" x14ac:dyDescent="0.25">
      <c r="A36" s="29" t="s">
        <v>456</v>
      </c>
      <c r="B36" s="49" t="s">
        <v>208</v>
      </c>
      <c r="C36" s="31">
        <v>-7.6173000000000005E-2</v>
      </c>
      <c r="D36" s="31">
        <v>-8.3657999999999996E-2</v>
      </c>
      <c r="E36" s="31">
        <v>-0.10707800000000001</v>
      </c>
      <c r="F36" s="31">
        <v>-0.10975600000000001</v>
      </c>
      <c r="G36" s="31">
        <v>-0.11812499999999999</v>
      </c>
      <c r="H36" s="31">
        <v>-0.121077</v>
      </c>
      <c r="I36" s="31">
        <v>-0.124098</v>
      </c>
      <c r="J36" s="31">
        <v>-0.12720200000000001</v>
      </c>
      <c r="K36" s="31">
        <v>-0.130387</v>
      </c>
      <c r="L36" s="31">
        <v>-0.13364200000000001</v>
      </c>
      <c r="M36" s="31">
        <v>-0.14350099999999999</v>
      </c>
      <c r="N36" s="31">
        <v>-0.147094</v>
      </c>
      <c r="O36" s="31">
        <v>-0.15077299999999999</v>
      </c>
      <c r="P36" s="31">
        <v>-0.15453800000000001</v>
      </c>
      <c r="Q36" s="31">
        <v>-0.15840000000000001</v>
      </c>
      <c r="R36" s="31">
        <v>-0.15995400000000001</v>
      </c>
      <c r="S36" s="31">
        <v>-0.16641800000000001</v>
      </c>
      <c r="T36" s="31">
        <v>-0.17058599999999999</v>
      </c>
      <c r="U36" s="31">
        <v>-0.17485100000000001</v>
      </c>
      <c r="V36" s="31">
        <v>-0.17921400000000001</v>
      </c>
      <c r="W36" s="31">
        <v>-0.1837</v>
      </c>
      <c r="X36" s="31">
        <v>-0.18829599999999999</v>
      </c>
      <c r="Y36" s="31">
        <v>-0.19300100000000001</v>
      </c>
      <c r="Z36" s="31">
        <v>-0.197829</v>
      </c>
      <c r="AA36" s="31">
        <v>-0.21196000000000001</v>
      </c>
      <c r="AB36" s="31">
        <v>-0.21728600000000001</v>
      </c>
      <c r="AC36" s="31">
        <v>-0.222717</v>
      </c>
      <c r="AD36" s="31">
        <v>-0.22828799999999999</v>
      </c>
      <c r="AE36" s="31">
        <v>-0.233987</v>
      </c>
      <c r="AF36" s="31">
        <v>-0.239839</v>
      </c>
      <c r="AG36" s="31">
        <v>-0.24584400000000001</v>
      </c>
      <c r="AH36" s="32">
        <v>3.9829000000000003E-2</v>
      </c>
    </row>
    <row r="37" spans="1:34" x14ac:dyDescent="0.25">
      <c r="A37" s="29" t="s">
        <v>457</v>
      </c>
      <c r="B37" s="49" t="s">
        <v>209</v>
      </c>
      <c r="C37" s="31">
        <v>0</v>
      </c>
      <c r="D37" s="31">
        <v>0</v>
      </c>
      <c r="E37" s="31">
        <v>0</v>
      </c>
      <c r="F37" s="31">
        <v>0</v>
      </c>
      <c r="G37" s="31">
        <v>0</v>
      </c>
      <c r="H37" s="31">
        <v>0</v>
      </c>
      <c r="I37" s="31">
        <v>0</v>
      </c>
      <c r="J37" s="31">
        <v>0</v>
      </c>
      <c r="K37" s="31">
        <v>0</v>
      </c>
      <c r="L37" s="31">
        <v>0</v>
      </c>
      <c r="M37" s="31">
        <v>0</v>
      </c>
      <c r="N37" s="31">
        <v>0</v>
      </c>
      <c r="O37" s="31">
        <v>0</v>
      </c>
      <c r="P37" s="31">
        <v>0</v>
      </c>
      <c r="Q37" s="31">
        <v>0</v>
      </c>
      <c r="R37" s="31">
        <v>0</v>
      </c>
      <c r="S37" s="31">
        <v>0</v>
      </c>
      <c r="T37" s="31">
        <v>0</v>
      </c>
      <c r="U37" s="31">
        <v>0</v>
      </c>
      <c r="V37" s="31">
        <v>0</v>
      </c>
      <c r="W37" s="31">
        <v>0</v>
      </c>
      <c r="X37" s="31">
        <v>0</v>
      </c>
      <c r="Y37" s="31">
        <v>0</v>
      </c>
      <c r="Z37" s="31">
        <v>0</v>
      </c>
      <c r="AA37" s="31">
        <v>0</v>
      </c>
      <c r="AB37" s="31">
        <v>0</v>
      </c>
      <c r="AC37" s="31">
        <v>0</v>
      </c>
      <c r="AD37" s="31">
        <v>0</v>
      </c>
      <c r="AE37" s="31">
        <v>0</v>
      </c>
      <c r="AF37" s="31">
        <v>0</v>
      </c>
      <c r="AG37" s="31">
        <v>0</v>
      </c>
      <c r="AH37" s="32" t="s">
        <v>61</v>
      </c>
    </row>
    <row r="38" spans="1:34" x14ac:dyDescent="0.25">
      <c r="A38" s="29" t="s">
        <v>458</v>
      </c>
      <c r="B38" s="49" t="s">
        <v>210</v>
      </c>
      <c r="C38" s="31">
        <v>0.116096</v>
      </c>
      <c r="D38" s="31">
        <v>0.137044</v>
      </c>
      <c r="E38" s="31">
        <v>0.12911900000000001</v>
      </c>
      <c r="F38" s="31">
        <v>0.13076399999999999</v>
      </c>
      <c r="G38" s="31">
        <v>0.131831</v>
      </c>
      <c r="H38" s="31">
        <v>0.13046199999999999</v>
      </c>
      <c r="I38" s="31">
        <v>0.13120599999999999</v>
      </c>
      <c r="J38" s="31">
        <v>0.133105</v>
      </c>
      <c r="K38" s="31">
        <v>0.133297</v>
      </c>
      <c r="L38" s="31">
        <v>0.13350999999999999</v>
      </c>
      <c r="M38" s="31">
        <v>0.13389699999999999</v>
      </c>
      <c r="N38" s="31">
        <v>0.13411200000000001</v>
      </c>
      <c r="O38" s="31">
        <v>0.13414899999999999</v>
      </c>
      <c r="P38" s="31">
        <v>0.13436200000000001</v>
      </c>
      <c r="Q38" s="31">
        <v>0.134575</v>
      </c>
      <c r="R38" s="31">
        <v>0.13205900000000001</v>
      </c>
      <c r="S38" s="31">
        <v>0.13076399999999999</v>
      </c>
      <c r="T38" s="31">
        <v>0.130938</v>
      </c>
      <c r="U38" s="31">
        <v>0.13091800000000001</v>
      </c>
      <c r="V38" s="31">
        <v>0.13089400000000001</v>
      </c>
      <c r="W38" s="31">
        <v>0.12767000000000001</v>
      </c>
      <c r="X38" s="31">
        <v>0.125501</v>
      </c>
      <c r="Y38" s="31">
        <v>0.12645400000000001</v>
      </c>
      <c r="Z38" s="31">
        <v>0.125863</v>
      </c>
      <c r="AA38" s="31">
        <v>0.123127</v>
      </c>
      <c r="AB38" s="31">
        <v>0.118713</v>
      </c>
      <c r="AC38" s="31">
        <v>0.116801</v>
      </c>
      <c r="AD38" s="31">
        <v>0.12589700000000001</v>
      </c>
      <c r="AE38" s="31">
        <v>0.12757199999999999</v>
      </c>
      <c r="AF38" s="31">
        <v>0.129693</v>
      </c>
      <c r="AG38" s="31">
        <v>0.131716</v>
      </c>
      <c r="AH38" s="32" t="s">
        <v>61</v>
      </c>
    </row>
    <row r="39" spans="1:34" x14ac:dyDescent="0.25">
      <c r="A39" s="29" t="s">
        <v>459</v>
      </c>
      <c r="B39" s="49" t="s">
        <v>207</v>
      </c>
      <c r="C39" s="31">
        <v>0.113001</v>
      </c>
      <c r="D39" s="31">
        <v>0.13394800000000001</v>
      </c>
      <c r="E39" s="31">
        <v>0.119328</v>
      </c>
      <c r="F39" s="31">
        <v>0.120925</v>
      </c>
      <c r="G39" s="31">
        <v>0.12381300000000001</v>
      </c>
      <c r="H39" s="31">
        <v>0.122403</v>
      </c>
      <c r="I39" s="31">
        <v>0.123108</v>
      </c>
      <c r="J39" s="31">
        <v>0.12496599999999999</v>
      </c>
      <c r="K39" s="31">
        <v>0.12511700000000001</v>
      </c>
      <c r="L39" s="31">
        <v>0.12528900000000001</v>
      </c>
      <c r="M39" s="31">
        <v>0.125635</v>
      </c>
      <c r="N39" s="31">
        <v>0.125809</v>
      </c>
      <c r="O39" s="31">
        <v>0.125805</v>
      </c>
      <c r="P39" s="31">
        <v>0.125976</v>
      </c>
      <c r="Q39" s="31">
        <v>0.12614700000000001</v>
      </c>
      <c r="R39" s="31">
        <v>0.123589</v>
      </c>
      <c r="S39" s="31">
        <v>0.122251</v>
      </c>
      <c r="T39" s="31">
        <v>0.12238300000000001</v>
      </c>
      <c r="U39" s="31">
        <v>0.12232</v>
      </c>
      <c r="V39" s="31">
        <v>0.122253</v>
      </c>
      <c r="W39" s="31">
        <v>0.11898599999999999</v>
      </c>
      <c r="X39" s="31">
        <v>0.116773</v>
      </c>
      <c r="Y39" s="31">
        <v>0.117683</v>
      </c>
      <c r="Z39" s="31">
        <v>0.117048</v>
      </c>
      <c r="AA39" s="31">
        <v>0.11426799999999999</v>
      </c>
      <c r="AB39" s="31">
        <v>0.10981</v>
      </c>
      <c r="AC39" s="31">
        <v>0.107853</v>
      </c>
      <c r="AD39" s="31">
        <v>0.11690399999999999</v>
      </c>
      <c r="AE39" s="31">
        <v>0.118535</v>
      </c>
      <c r="AF39" s="31">
        <v>0.12060999999999999</v>
      </c>
      <c r="AG39" s="31">
        <v>0.122588</v>
      </c>
      <c r="AH39" s="32">
        <v>2.7179999999999999E-3</v>
      </c>
    </row>
    <row r="40" spans="1:34" x14ac:dyDescent="0.25">
      <c r="A40" s="29" t="s">
        <v>460</v>
      </c>
      <c r="B40" s="49" t="s">
        <v>208</v>
      </c>
      <c r="C40" s="31">
        <v>3.0950000000000001E-3</v>
      </c>
      <c r="D40" s="31">
        <v>3.0950000000000001E-3</v>
      </c>
      <c r="E40" s="31">
        <v>9.7909999999999994E-3</v>
      </c>
      <c r="F40" s="31">
        <v>9.8399999999999998E-3</v>
      </c>
      <c r="G40" s="31">
        <v>8.0180000000000008E-3</v>
      </c>
      <c r="H40" s="31">
        <v>8.0579999999999992E-3</v>
      </c>
      <c r="I40" s="31">
        <v>8.0979999999999993E-3</v>
      </c>
      <c r="J40" s="31">
        <v>8.1390000000000004E-3</v>
      </c>
      <c r="K40" s="31">
        <v>8.1799999999999998E-3</v>
      </c>
      <c r="L40" s="31">
        <v>8.2199999999999999E-3</v>
      </c>
      <c r="M40" s="31">
        <v>8.2620000000000002E-3</v>
      </c>
      <c r="N40" s="31">
        <v>8.3029999999999996E-3</v>
      </c>
      <c r="O40" s="31">
        <v>8.3440000000000007E-3</v>
      </c>
      <c r="P40" s="31">
        <v>8.3859999999999994E-3</v>
      </c>
      <c r="Q40" s="31">
        <v>8.4279999999999997E-3</v>
      </c>
      <c r="R40" s="31">
        <v>8.4700000000000001E-3</v>
      </c>
      <c r="S40" s="31">
        <v>8.5120000000000005E-3</v>
      </c>
      <c r="T40" s="31">
        <v>8.5550000000000001E-3</v>
      </c>
      <c r="U40" s="31">
        <v>8.5979999999999997E-3</v>
      </c>
      <c r="V40" s="31">
        <v>8.6409999999999994E-3</v>
      </c>
      <c r="W40" s="31">
        <v>8.6840000000000007E-3</v>
      </c>
      <c r="X40" s="31">
        <v>8.7270000000000004E-3</v>
      </c>
      <c r="Y40" s="31">
        <v>8.7709999999999993E-3</v>
      </c>
      <c r="Z40" s="31">
        <v>8.8149999999999999E-3</v>
      </c>
      <c r="AA40" s="31">
        <v>8.8590000000000006E-3</v>
      </c>
      <c r="AB40" s="31">
        <v>8.9029999999999995E-3</v>
      </c>
      <c r="AC40" s="31">
        <v>8.9479999999999994E-3</v>
      </c>
      <c r="AD40" s="31">
        <v>8.9929999999999993E-3</v>
      </c>
      <c r="AE40" s="31">
        <v>9.0379999999999992E-3</v>
      </c>
      <c r="AF40" s="31">
        <v>9.0830000000000008E-3</v>
      </c>
      <c r="AG40" s="31">
        <v>9.1280000000000007E-3</v>
      </c>
      <c r="AH40" s="32">
        <v>3.6708999999999999E-2</v>
      </c>
    </row>
    <row r="41" spans="1:34" x14ac:dyDescent="0.25">
      <c r="A41" s="29" t="s">
        <v>461</v>
      </c>
      <c r="B41" s="49" t="s">
        <v>209</v>
      </c>
      <c r="C41" s="31">
        <v>0</v>
      </c>
      <c r="D41" s="31">
        <v>0</v>
      </c>
      <c r="E41" s="31">
        <v>0</v>
      </c>
      <c r="F41" s="31">
        <v>0</v>
      </c>
      <c r="G41" s="31">
        <v>0</v>
      </c>
      <c r="H41" s="31">
        <v>0</v>
      </c>
      <c r="I41" s="31">
        <v>0</v>
      </c>
      <c r="J41" s="31">
        <v>0</v>
      </c>
      <c r="K41" s="31">
        <v>0</v>
      </c>
      <c r="L41" s="31">
        <v>0</v>
      </c>
      <c r="M41" s="31">
        <v>0</v>
      </c>
      <c r="N41" s="31">
        <v>0</v>
      </c>
      <c r="O41" s="31">
        <v>0</v>
      </c>
      <c r="P41" s="31">
        <v>0</v>
      </c>
      <c r="Q41" s="31">
        <v>0</v>
      </c>
      <c r="R41" s="31">
        <v>0</v>
      </c>
      <c r="S41" s="31">
        <v>0</v>
      </c>
      <c r="T41" s="31">
        <v>0</v>
      </c>
      <c r="U41" s="31">
        <v>0</v>
      </c>
      <c r="V41" s="31">
        <v>0</v>
      </c>
      <c r="W41" s="31">
        <v>0</v>
      </c>
      <c r="X41" s="31">
        <v>0</v>
      </c>
      <c r="Y41" s="31">
        <v>0</v>
      </c>
      <c r="Z41" s="31">
        <v>0</v>
      </c>
      <c r="AA41" s="31">
        <v>0</v>
      </c>
      <c r="AB41" s="31">
        <v>0</v>
      </c>
      <c r="AC41" s="31">
        <v>0</v>
      </c>
      <c r="AD41" s="31">
        <v>0</v>
      </c>
      <c r="AE41" s="31">
        <v>0</v>
      </c>
      <c r="AF41" s="31">
        <v>0</v>
      </c>
      <c r="AG41" s="31">
        <v>0</v>
      </c>
      <c r="AH41" s="32" t="s">
        <v>61</v>
      </c>
    </row>
    <row r="42" spans="1:34" x14ac:dyDescent="0.25">
      <c r="A42" s="29" t="s">
        <v>462</v>
      </c>
      <c r="B42" s="49" t="s">
        <v>211</v>
      </c>
      <c r="C42" s="31">
        <v>5.0332000000000002E-2</v>
      </c>
      <c r="D42" s="31">
        <v>7.7122999999999997E-2</v>
      </c>
      <c r="E42" s="31">
        <v>0.100255</v>
      </c>
      <c r="F42" s="31">
        <v>0.111404</v>
      </c>
      <c r="G42" s="31">
        <v>0.112953</v>
      </c>
      <c r="H42" s="31">
        <v>0.114611</v>
      </c>
      <c r="I42" s="31">
        <v>0.115846</v>
      </c>
      <c r="J42" s="31">
        <v>0.117155</v>
      </c>
      <c r="K42" s="31">
        <v>0.119981</v>
      </c>
      <c r="L42" s="31">
        <v>0.12325800000000001</v>
      </c>
      <c r="M42" s="31">
        <v>0.126447</v>
      </c>
      <c r="N42" s="31">
        <v>0.12622</v>
      </c>
      <c r="O42" s="31">
        <v>0.12579599999999999</v>
      </c>
      <c r="P42" s="31">
        <v>0.124485</v>
      </c>
      <c r="Q42" s="31">
        <v>0.122737</v>
      </c>
      <c r="R42" s="31">
        <v>0.122361</v>
      </c>
      <c r="S42" s="31">
        <v>0.121396</v>
      </c>
      <c r="T42" s="31">
        <v>0.11902799999999999</v>
      </c>
      <c r="U42" s="31">
        <v>0.1167</v>
      </c>
      <c r="V42" s="31">
        <v>0.113799</v>
      </c>
      <c r="W42" s="31">
        <v>0.113132</v>
      </c>
      <c r="X42" s="31">
        <v>0.111752</v>
      </c>
      <c r="Y42" s="31">
        <v>0.107281</v>
      </c>
      <c r="Z42" s="31">
        <v>0.103993</v>
      </c>
      <c r="AA42" s="31">
        <v>0.102811</v>
      </c>
      <c r="AB42" s="31">
        <v>0.103077</v>
      </c>
      <c r="AC42" s="31">
        <v>0.10279000000000001</v>
      </c>
      <c r="AD42" s="31">
        <v>0.104064</v>
      </c>
      <c r="AE42" s="31">
        <v>0.105535</v>
      </c>
      <c r="AF42" s="31">
        <v>0.11100599999999999</v>
      </c>
      <c r="AG42" s="31">
        <v>0.11250300000000001</v>
      </c>
      <c r="AH42" s="32">
        <v>2.7174E-2</v>
      </c>
    </row>
    <row r="43" spans="1:34" x14ac:dyDescent="0.25">
      <c r="A43" s="29" t="s">
        <v>463</v>
      </c>
      <c r="B43" s="49" t="s">
        <v>207</v>
      </c>
      <c r="C43" s="31">
        <v>3.2682999999999997E-2</v>
      </c>
      <c r="D43" s="31">
        <v>5.1091999999999999E-2</v>
      </c>
      <c r="E43" s="31">
        <v>7.5903999999999999E-2</v>
      </c>
      <c r="F43" s="31">
        <v>8.6749000000000007E-2</v>
      </c>
      <c r="G43" s="31">
        <v>8.7989999999999999E-2</v>
      </c>
      <c r="H43" s="31">
        <v>8.9335999999999999E-2</v>
      </c>
      <c r="I43" s="31">
        <v>9.0255000000000002E-2</v>
      </c>
      <c r="J43" s="31">
        <v>9.1244000000000006E-2</v>
      </c>
      <c r="K43" s="31">
        <v>9.3745999999999996E-2</v>
      </c>
      <c r="L43" s="31">
        <v>9.6695000000000003E-2</v>
      </c>
      <c r="M43" s="31">
        <v>9.9553000000000003E-2</v>
      </c>
      <c r="N43" s="31">
        <v>9.8988999999999994E-2</v>
      </c>
      <c r="O43" s="31">
        <v>9.8225000000000007E-2</v>
      </c>
      <c r="P43" s="31">
        <v>9.6569000000000002E-2</v>
      </c>
      <c r="Q43" s="31">
        <v>9.4472E-2</v>
      </c>
      <c r="R43" s="31">
        <v>9.3743000000000007E-2</v>
      </c>
      <c r="S43" s="31">
        <v>9.2420000000000002E-2</v>
      </c>
      <c r="T43" s="31">
        <v>8.9690000000000006E-2</v>
      </c>
      <c r="U43" s="31">
        <v>8.6995000000000003E-2</v>
      </c>
      <c r="V43" s="31">
        <v>8.3722000000000005E-2</v>
      </c>
      <c r="W43" s="31">
        <v>8.2679000000000002E-2</v>
      </c>
      <c r="X43" s="31">
        <v>8.0919000000000005E-2</v>
      </c>
      <c r="Y43" s="31">
        <v>8.1969E-2</v>
      </c>
      <c r="Z43" s="31">
        <v>7.8364000000000003E-2</v>
      </c>
      <c r="AA43" s="31">
        <v>7.6862E-2</v>
      </c>
      <c r="AB43" s="31">
        <v>7.6802999999999996E-2</v>
      </c>
      <c r="AC43" s="31">
        <v>7.6188000000000006E-2</v>
      </c>
      <c r="AD43" s="31">
        <v>7.7130000000000004E-2</v>
      </c>
      <c r="AE43" s="31">
        <v>7.8264E-2</v>
      </c>
      <c r="AF43" s="31">
        <v>8.3393999999999996E-2</v>
      </c>
      <c r="AG43" s="31">
        <v>8.4545999999999996E-2</v>
      </c>
      <c r="AH43" s="32">
        <v>3.2188000000000001E-2</v>
      </c>
    </row>
    <row r="44" spans="1:34" x14ac:dyDescent="0.25">
      <c r="A44" s="29" t="s">
        <v>464</v>
      </c>
      <c r="B44" s="49" t="s">
        <v>208</v>
      </c>
      <c r="C44" s="31">
        <v>1.7648E-2</v>
      </c>
      <c r="D44" s="31">
        <v>2.6030999999999999E-2</v>
      </c>
      <c r="E44" s="31">
        <v>2.4351000000000001E-2</v>
      </c>
      <c r="F44" s="31">
        <v>2.4655E-2</v>
      </c>
      <c r="G44" s="31">
        <v>2.4962999999999999E-2</v>
      </c>
      <c r="H44" s="31">
        <v>2.5274999999999999E-2</v>
      </c>
      <c r="I44" s="31">
        <v>2.5590999999999999E-2</v>
      </c>
      <c r="J44" s="31">
        <v>2.5911E-2</v>
      </c>
      <c r="K44" s="31">
        <v>2.6235000000000001E-2</v>
      </c>
      <c r="L44" s="31">
        <v>2.6563E-2</v>
      </c>
      <c r="M44" s="31">
        <v>2.6894999999999999E-2</v>
      </c>
      <c r="N44" s="31">
        <v>2.7231000000000002E-2</v>
      </c>
      <c r="O44" s="31">
        <v>2.7571999999999999E-2</v>
      </c>
      <c r="P44" s="31">
        <v>2.7916E-2</v>
      </c>
      <c r="Q44" s="31">
        <v>2.8264999999999998E-2</v>
      </c>
      <c r="R44" s="31">
        <v>2.8618000000000001E-2</v>
      </c>
      <c r="S44" s="31">
        <v>2.8975999999999998E-2</v>
      </c>
      <c r="T44" s="31">
        <v>2.9337999999999999E-2</v>
      </c>
      <c r="U44" s="31">
        <v>2.9704999999999999E-2</v>
      </c>
      <c r="V44" s="31">
        <v>3.0075999999999999E-2</v>
      </c>
      <c r="W44" s="31">
        <v>3.0452E-2</v>
      </c>
      <c r="X44" s="31">
        <v>3.0832999999999999E-2</v>
      </c>
      <c r="Y44" s="31">
        <v>2.5312000000000001E-2</v>
      </c>
      <c r="Z44" s="31">
        <v>2.5628999999999999E-2</v>
      </c>
      <c r="AA44" s="31">
        <v>2.5949E-2</v>
      </c>
      <c r="AB44" s="31">
        <v>2.6273000000000001E-2</v>
      </c>
      <c r="AC44" s="31">
        <v>2.6602000000000001E-2</v>
      </c>
      <c r="AD44" s="31">
        <v>2.6934E-2</v>
      </c>
      <c r="AE44" s="31">
        <v>2.7271E-2</v>
      </c>
      <c r="AF44" s="31">
        <v>2.7612000000000001E-2</v>
      </c>
      <c r="AG44" s="31">
        <v>2.7956999999999999E-2</v>
      </c>
      <c r="AH44" s="32">
        <v>1.5452E-2</v>
      </c>
    </row>
    <row r="45" spans="1:34" x14ac:dyDescent="0.25">
      <c r="A45" s="29" t="s">
        <v>465</v>
      </c>
      <c r="B45" s="49" t="s">
        <v>209</v>
      </c>
      <c r="C45" s="31">
        <v>0</v>
      </c>
      <c r="D45" s="31">
        <v>0</v>
      </c>
      <c r="E45" s="31">
        <v>0</v>
      </c>
      <c r="F45" s="31">
        <v>0</v>
      </c>
      <c r="G45" s="31">
        <v>0</v>
      </c>
      <c r="H45" s="31">
        <v>0</v>
      </c>
      <c r="I45" s="31">
        <v>0</v>
      </c>
      <c r="J45" s="31">
        <v>0</v>
      </c>
      <c r="K45" s="31">
        <v>0</v>
      </c>
      <c r="L45" s="31">
        <v>0</v>
      </c>
      <c r="M45" s="31">
        <v>0</v>
      </c>
      <c r="N45" s="31">
        <v>0</v>
      </c>
      <c r="O45" s="31">
        <v>0</v>
      </c>
      <c r="P45" s="31">
        <v>0</v>
      </c>
      <c r="Q45" s="31">
        <v>0</v>
      </c>
      <c r="R45" s="31">
        <v>0</v>
      </c>
      <c r="S45" s="31">
        <v>0</v>
      </c>
      <c r="T45" s="31">
        <v>0</v>
      </c>
      <c r="U45" s="31">
        <v>0</v>
      </c>
      <c r="V45" s="31">
        <v>0</v>
      </c>
      <c r="W45" s="31">
        <v>0</v>
      </c>
      <c r="X45" s="31">
        <v>0</v>
      </c>
      <c r="Y45" s="31">
        <v>0</v>
      </c>
      <c r="Z45" s="31">
        <v>0</v>
      </c>
      <c r="AA45" s="31">
        <v>0</v>
      </c>
      <c r="AB45" s="31">
        <v>0</v>
      </c>
      <c r="AC45" s="31">
        <v>0</v>
      </c>
      <c r="AD45" s="31">
        <v>0</v>
      </c>
      <c r="AE45" s="31">
        <v>0</v>
      </c>
      <c r="AF45" s="31">
        <v>0</v>
      </c>
      <c r="AG45" s="31">
        <v>0</v>
      </c>
      <c r="AH45" s="32" t="s">
        <v>61</v>
      </c>
    </row>
    <row r="46" spans="1:34" x14ac:dyDescent="0.25">
      <c r="A46" s="29" t="s">
        <v>466</v>
      </c>
      <c r="B46" s="49" t="s">
        <v>212</v>
      </c>
      <c r="C46" s="31">
        <v>0</v>
      </c>
      <c r="D46" s="31">
        <v>0</v>
      </c>
      <c r="E46" s="31">
        <v>0</v>
      </c>
      <c r="F46" s="31">
        <v>0</v>
      </c>
      <c r="G46" s="31">
        <v>0</v>
      </c>
      <c r="H46" s="31">
        <v>0</v>
      </c>
      <c r="I46" s="31">
        <v>0</v>
      </c>
      <c r="J46" s="31">
        <v>0</v>
      </c>
      <c r="K46" s="31">
        <v>0</v>
      </c>
      <c r="L46" s="31">
        <v>0</v>
      </c>
      <c r="M46" s="31">
        <v>0</v>
      </c>
      <c r="N46" s="31">
        <v>0</v>
      </c>
      <c r="O46" s="31">
        <v>0</v>
      </c>
      <c r="P46" s="31">
        <v>0</v>
      </c>
      <c r="Q46" s="31">
        <v>0</v>
      </c>
      <c r="R46" s="31">
        <v>0</v>
      </c>
      <c r="S46" s="31">
        <v>0</v>
      </c>
      <c r="T46" s="31">
        <v>0</v>
      </c>
      <c r="U46" s="31">
        <v>0</v>
      </c>
      <c r="V46" s="31">
        <v>0</v>
      </c>
      <c r="W46" s="31">
        <v>0</v>
      </c>
      <c r="X46" s="31">
        <v>0</v>
      </c>
      <c r="Y46" s="31">
        <v>0</v>
      </c>
      <c r="Z46" s="31">
        <v>0</v>
      </c>
      <c r="AA46" s="31">
        <v>0</v>
      </c>
      <c r="AB46" s="31">
        <v>0</v>
      </c>
      <c r="AC46" s="31">
        <v>0</v>
      </c>
      <c r="AD46" s="31">
        <v>0</v>
      </c>
      <c r="AE46" s="31">
        <v>0</v>
      </c>
      <c r="AF46" s="31">
        <v>0</v>
      </c>
      <c r="AG46" s="31">
        <v>0</v>
      </c>
      <c r="AH46" s="32" t="s">
        <v>61</v>
      </c>
    </row>
    <row r="47" spans="1:34" x14ac:dyDescent="0.25">
      <c r="A47" s="29" t="s">
        <v>467</v>
      </c>
      <c r="B47" s="49" t="s">
        <v>213</v>
      </c>
      <c r="C47" s="31">
        <v>0</v>
      </c>
      <c r="D47" s="31">
        <v>0</v>
      </c>
      <c r="E47" s="31">
        <v>0</v>
      </c>
      <c r="F47" s="31">
        <v>0</v>
      </c>
      <c r="G47" s="31">
        <v>0</v>
      </c>
      <c r="H47" s="31">
        <v>0</v>
      </c>
      <c r="I47" s="31">
        <v>0</v>
      </c>
      <c r="J47" s="31">
        <v>0</v>
      </c>
      <c r="K47" s="31">
        <v>0</v>
      </c>
      <c r="L47" s="31">
        <v>0</v>
      </c>
      <c r="M47" s="31">
        <v>0</v>
      </c>
      <c r="N47" s="31">
        <v>0</v>
      </c>
      <c r="O47" s="31">
        <v>0</v>
      </c>
      <c r="P47" s="31">
        <v>0</v>
      </c>
      <c r="Q47" s="31">
        <v>0</v>
      </c>
      <c r="R47" s="31">
        <v>0</v>
      </c>
      <c r="S47" s="31">
        <v>0</v>
      </c>
      <c r="T47" s="31">
        <v>0</v>
      </c>
      <c r="U47" s="31">
        <v>0</v>
      </c>
      <c r="V47" s="31">
        <v>0</v>
      </c>
      <c r="W47" s="31">
        <v>0</v>
      </c>
      <c r="X47" s="31">
        <v>0</v>
      </c>
      <c r="Y47" s="31">
        <v>0</v>
      </c>
      <c r="Z47" s="31">
        <v>0</v>
      </c>
      <c r="AA47" s="31">
        <v>0</v>
      </c>
      <c r="AB47" s="31">
        <v>0</v>
      </c>
      <c r="AC47" s="31">
        <v>0</v>
      </c>
      <c r="AD47" s="31">
        <v>0</v>
      </c>
      <c r="AE47" s="31">
        <v>0</v>
      </c>
      <c r="AF47" s="31">
        <v>0</v>
      </c>
      <c r="AG47" s="31">
        <v>0</v>
      </c>
      <c r="AH47" s="32" t="s">
        <v>61</v>
      </c>
    </row>
    <row r="48" spans="1:34" x14ac:dyDescent="0.25">
      <c r="A48" s="29" t="s">
        <v>468</v>
      </c>
      <c r="B48" s="49" t="s">
        <v>214</v>
      </c>
      <c r="C48" s="31">
        <v>0.20899999999999999</v>
      </c>
      <c r="D48" s="31">
        <v>0.20899999999999999</v>
      </c>
      <c r="E48" s="31">
        <v>0.24101300000000001</v>
      </c>
      <c r="F48" s="31">
        <v>0.237738</v>
      </c>
      <c r="G48" s="31">
        <v>0.23724700000000001</v>
      </c>
      <c r="H48" s="31">
        <v>0.23082</v>
      </c>
      <c r="I48" s="31">
        <v>0.23361000000000001</v>
      </c>
      <c r="J48" s="31">
        <v>0.22803200000000001</v>
      </c>
      <c r="K48" s="31">
        <v>0.22973399999999999</v>
      </c>
      <c r="L48" s="31">
        <v>0.22795000000000001</v>
      </c>
      <c r="M48" s="31">
        <v>0.21168999999999999</v>
      </c>
      <c r="N48" s="31">
        <v>0.20801900000000001</v>
      </c>
      <c r="O48" s="31">
        <v>0.205903</v>
      </c>
      <c r="P48" s="31">
        <v>0.204848</v>
      </c>
      <c r="Q48" s="31">
        <v>0.204765</v>
      </c>
      <c r="R48" s="31">
        <v>0.203793</v>
      </c>
      <c r="S48" s="31">
        <v>0.20510999999999999</v>
      </c>
      <c r="T48" s="31">
        <v>0.20649500000000001</v>
      </c>
      <c r="U48" s="31">
        <v>0.20752699999999999</v>
      </c>
      <c r="V48" s="31">
        <v>0.210066</v>
      </c>
      <c r="W48" s="31">
        <v>0.20716899999999999</v>
      </c>
      <c r="X48" s="31">
        <v>0.20802599999999999</v>
      </c>
      <c r="Y48" s="31">
        <v>0.20891000000000001</v>
      </c>
      <c r="Z48" s="31">
        <v>0.20901900000000001</v>
      </c>
      <c r="AA48" s="31">
        <v>0.20972099999999999</v>
      </c>
      <c r="AB48" s="31">
        <v>0.21040500000000001</v>
      </c>
      <c r="AC48" s="31">
        <v>0.20983099999999999</v>
      </c>
      <c r="AD48" s="31">
        <v>0.210234</v>
      </c>
      <c r="AE48" s="31">
        <v>0.21024699999999999</v>
      </c>
      <c r="AF48" s="31">
        <v>0.211588</v>
      </c>
      <c r="AG48" s="31">
        <v>0.21449299999999999</v>
      </c>
      <c r="AH48" s="32">
        <v>8.6499999999999999E-4</v>
      </c>
    </row>
    <row r="50" spans="1:34" ht="15" customHeight="1" x14ac:dyDescent="0.25">
      <c r="A50" s="29" t="s">
        <v>469</v>
      </c>
      <c r="B50" s="48" t="s">
        <v>91</v>
      </c>
      <c r="C50" s="33">
        <v>18.207922</v>
      </c>
      <c r="D50" s="33">
        <v>20.292234000000001</v>
      </c>
      <c r="E50" s="33">
        <v>19.802417999999999</v>
      </c>
      <c r="F50" s="33">
        <v>20.071767999999999</v>
      </c>
      <c r="G50" s="33">
        <v>20.268093</v>
      </c>
      <c r="H50" s="33">
        <v>20.451702000000001</v>
      </c>
      <c r="I50" s="33">
        <v>20.515796999999999</v>
      </c>
      <c r="J50" s="33">
        <v>20.516387999999999</v>
      </c>
      <c r="K50" s="33">
        <v>20.544249000000001</v>
      </c>
      <c r="L50" s="33">
        <v>20.542269000000001</v>
      </c>
      <c r="M50" s="33">
        <v>20.569773000000001</v>
      </c>
      <c r="N50" s="33">
        <v>20.596153000000001</v>
      </c>
      <c r="O50" s="33">
        <v>20.619952999999999</v>
      </c>
      <c r="P50" s="33">
        <v>20.649628</v>
      </c>
      <c r="Q50" s="33">
        <v>20.733682999999999</v>
      </c>
      <c r="R50" s="33">
        <v>20.852271999999999</v>
      </c>
      <c r="S50" s="33">
        <v>20.946840000000002</v>
      </c>
      <c r="T50" s="33">
        <v>21.042065000000001</v>
      </c>
      <c r="U50" s="33">
        <v>21.135717</v>
      </c>
      <c r="V50" s="33">
        <v>21.237435999999999</v>
      </c>
      <c r="W50" s="33">
        <v>21.313320000000001</v>
      </c>
      <c r="X50" s="33">
        <v>21.420947999999999</v>
      </c>
      <c r="Y50" s="33">
        <v>21.528151999999999</v>
      </c>
      <c r="Z50" s="33">
        <v>21.684491999999999</v>
      </c>
      <c r="AA50" s="33">
        <v>21.814495000000001</v>
      </c>
      <c r="AB50" s="33">
        <v>21.976884999999999</v>
      </c>
      <c r="AC50" s="33">
        <v>22.089110999999999</v>
      </c>
      <c r="AD50" s="33">
        <v>22.191628999999999</v>
      </c>
      <c r="AE50" s="33">
        <v>22.300106</v>
      </c>
      <c r="AF50" s="33">
        <v>22.446383999999998</v>
      </c>
      <c r="AG50" s="33">
        <v>22.603760000000001</v>
      </c>
      <c r="AH50" s="34">
        <v>7.2350000000000001E-3</v>
      </c>
    </row>
    <row r="51" spans="1:34" ht="15" customHeight="1" x14ac:dyDescent="0.25"/>
    <row r="52" spans="1:34" ht="15" customHeight="1" x14ac:dyDescent="0.25"/>
    <row r="53" spans="1:34" ht="15" customHeight="1" x14ac:dyDescent="0.25">
      <c r="B53" s="48" t="s">
        <v>92</v>
      </c>
    </row>
    <row r="54" spans="1:34" ht="15" customHeight="1" x14ac:dyDescent="0.25">
      <c r="B54" s="48" t="s">
        <v>93</v>
      </c>
    </row>
    <row r="55" spans="1:34" ht="15" customHeight="1" x14ac:dyDescent="0.25">
      <c r="A55" s="29" t="s">
        <v>470</v>
      </c>
      <c r="B55" s="49" t="s">
        <v>94</v>
      </c>
      <c r="C55" s="31">
        <v>2.9889999999999999</v>
      </c>
      <c r="D55" s="31">
        <v>3.2549999999999999</v>
      </c>
      <c r="E55" s="31">
        <v>3.6043720000000001</v>
      </c>
      <c r="F55" s="31">
        <v>3.7321029999999999</v>
      </c>
      <c r="G55" s="31">
        <v>3.8606690000000001</v>
      </c>
      <c r="H55" s="31">
        <v>3.9666589999999999</v>
      </c>
      <c r="I55" s="31">
        <v>4.0425440000000004</v>
      </c>
      <c r="J55" s="31">
        <v>4.0952570000000001</v>
      </c>
      <c r="K55" s="31">
        <v>4.1608679999999998</v>
      </c>
      <c r="L55" s="31">
        <v>4.2203340000000003</v>
      </c>
      <c r="M55" s="31">
        <v>4.2910000000000004</v>
      </c>
      <c r="N55" s="31">
        <v>4.3623329999999996</v>
      </c>
      <c r="O55" s="31">
        <v>4.4235800000000003</v>
      </c>
      <c r="P55" s="31">
        <v>4.479095</v>
      </c>
      <c r="Q55" s="31">
        <v>4.5651460000000004</v>
      </c>
      <c r="R55" s="31">
        <v>4.6496430000000002</v>
      </c>
      <c r="S55" s="31">
        <v>4.7181940000000004</v>
      </c>
      <c r="T55" s="31">
        <v>4.7874889999999999</v>
      </c>
      <c r="U55" s="31">
        <v>4.84917</v>
      </c>
      <c r="V55" s="31">
        <v>4.909141</v>
      </c>
      <c r="W55" s="31">
        <v>4.9351929999999999</v>
      </c>
      <c r="X55" s="31">
        <v>4.9728789999999998</v>
      </c>
      <c r="Y55" s="31">
        <v>5.0184819999999997</v>
      </c>
      <c r="Z55" s="31">
        <v>5.0990080000000004</v>
      </c>
      <c r="AA55" s="31">
        <v>5.1619529999999996</v>
      </c>
      <c r="AB55" s="31">
        <v>5.2451800000000004</v>
      </c>
      <c r="AC55" s="31">
        <v>5.2900960000000001</v>
      </c>
      <c r="AD55" s="31">
        <v>5.3295659999999998</v>
      </c>
      <c r="AE55" s="31">
        <v>5.3704710000000002</v>
      </c>
      <c r="AF55" s="31">
        <v>5.4407019999999999</v>
      </c>
      <c r="AG55" s="31">
        <v>5.5137409999999996</v>
      </c>
      <c r="AH55" s="32">
        <v>2.0619999999999999E-2</v>
      </c>
    </row>
    <row r="56" spans="1:34" ht="15" customHeight="1" x14ac:dyDescent="0.25">
      <c r="A56" s="29" t="s">
        <v>471</v>
      </c>
      <c r="B56" s="49" t="s">
        <v>95</v>
      </c>
      <c r="C56" s="31">
        <v>8.2219999999999995</v>
      </c>
      <c r="D56" s="31">
        <v>8.9749999999999996</v>
      </c>
      <c r="E56" s="31">
        <v>8.6571750000000005</v>
      </c>
      <c r="F56" s="31">
        <v>8.6845619999999997</v>
      </c>
      <c r="G56" s="31">
        <v>8.6932109999999998</v>
      </c>
      <c r="H56" s="31">
        <v>8.6898789999999995</v>
      </c>
      <c r="I56" s="31">
        <v>8.6632529999999992</v>
      </c>
      <c r="J56" s="31">
        <v>8.6207019999999996</v>
      </c>
      <c r="K56" s="31">
        <v>8.5780949999999994</v>
      </c>
      <c r="L56" s="31">
        <v>8.5279260000000008</v>
      </c>
      <c r="M56" s="31">
        <v>8.47879</v>
      </c>
      <c r="N56" s="31">
        <v>8.4281869999999994</v>
      </c>
      <c r="O56" s="31">
        <v>8.3848909999999997</v>
      </c>
      <c r="P56" s="31">
        <v>8.3521870000000007</v>
      </c>
      <c r="Q56" s="31">
        <v>8.3274500000000007</v>
      </c>
      <c r="R56" s="31">
        <v>8.3169780000000006</v>
      </c>
      <c r="S56" s="31">
        <v>8.3108660000000008</v>
      </c>
      <c r="T56" s="31">
        <v>8.3058669999999992</v>
      </c>
      <c r="U56" s="31">
        <v>8.302365</v>
      </c>
      <c r="V56" s="31">
        <v>8.3078249999999993</v>
      </c>
      <c r="W56" s="31">
        <v>8.3218779999999999</v>
      </c>
      <c r="X56" s="31">
        <v>8.337771</v>
      </c>
      <c r="Y56" s="31">
        <v>8.3579799999999995</v>
      </c>
      <c r="Z56" s="31">
        <v>8.3810710000000004</v>
      </c>
      <c r="AA56" s="31">
        <v>8.401033</v>
      </c>
      <c r="AB56" s="31">
        <v>8.4213349999999991</v>
      </c>
      <c r="AC56" s="31">
        <v>8.4445759999999996</v>
      </c>
      <c r="AD56" s="31">
        <v>8.4648749999999993</v>
      </c>
      <c r="AE56" s="31">
        <v>8.4910990000000002</v>
      </c>
      <c r="AF56" s="31">
        <v>8.5202000000000009</v>
      </c>
      <c r="AG56" s="31">
        <v>8.5507200000000001</v>
      </c>
      <c r="AH56" s="32">
        <v>1.3079999999999999E-3</v>
      </c>
    </row>
    <row r="57" spans="1:34" ht="15" customHeight="1" x14ac:dyDescent="0.25">
      <c r="A57" s="29" t="s">
        <v>472</v>
      </c>
      <c r="B57" s="49" t="s">
        <v>215</v>
      </c>
      <c r="C57" s="31">
        <v>2.0757000000000001E-2</v>
      </c>
      <c r="D57" s="31">
        <v>2.2324E-2</v>
      </c>
      <c r="E57" s="31">
        <v>2.1262E-2</v>
      </c>
      <c r="F57" s="31">
        <v>2.2172999999999998E-2</v>
      </c>
      <c r="G57" s="31">
        <v>2.2164E-2</v>
      </c>
      <c r="H57" s="31">
        <v>2.2022E-2</v>
      </c>
      <c r="I57" s="31">
        <v>2.1787999999999998E-2</v>
      </c>
      <c r="J57" s="31">
        <v>2.1374000000000001E-2</v>
      </c>
      <c r="K57" s="31">
        <v>2.0972000000000001E-2</v>
      </c>
      <c r="L57" s="31">
        <v>2.0559000000000001E-2</v>
      </c>
      <c r="M57" s="31">
        <v>2.0168999999999999E-2</v>
      </c>
      <c r="N57" s="31">
        <v>1.9862999999999999E-2</v>
      </c>
      <c r="O57" s="31">
        <v>1.9571999999999999E-2</v>
      </c>
      <c r="P57" s="31">
        <v>1.9354E-2</v>
      </c>
      <c r="Q57" s="31">
        <v>1.9175999999999999E-2</v>
      </c>
      <c r="R57" s="31">
        <v>1.9171000000000001E-2</v>
      </c>
      <c r="S57" s="31">
        <v>1.9178000000000001E-2</v>
      </c>
      <c r="T57" s="31">
        <v>1.9238000000000002E-2</v>
      </c>
      <c r="U57" s="31">
        <v>1.9313E-2</v>
      </c>
      <c r="V57" s="31">
        <v>1.9487999999999998E-2</v>
      </c>
      <c r="W57" s="31">
        <v>1.9695000000000001E-2</v>
      </c>
      <c r="X57" s="31">
        <v>1.9910000000000001E-2</v>
      </c>
      <c r="Y57" s="31">
        <v>2.0163E-2</v>
      </c>
      <c r="Z57" s="31">
        <v>2.0412E-2</v>
      </c>
      <c r="AA57" s="31">
        <v>2.0677999999999998E-2</v>
      </c>
      <c r="AB57" s="31">
        <v>2.0895E-2</v>
      </c>
      <c r="AC57" s="31">
        <v>2.1118999999999999E-2</v>
      </c>
      <c r="AD57" s="31">
        <v>2.1434000000000002E-2</v>
      </c>
      <c r="AE57" s="31">
        <v>2.1668E-2</v>
      </c>
      <c r="AF57" s="31">
        <v>2.2022E-2</v>
      </c>
      <c r="AG57" s="31">
        <v>2.2346999999999999E-2</v>
      </c>
      <c r="AH57" s="32">
        <v>2.4629999999999999E-3</v>
      </c>
    </row>
    <row r="58" spans="1:34" ht="15" customHeight="1" x14ac:dyDescent="0.25">
      <c r="A58" s="29" t="s">
        <v>473</v>
      </c>
      <c r="B58" s="49" t="s">
        <v>96</v>
      </c>
      <c r="C58" s="31">
        <v>1.0760000000000001</v>
      </c>
      <c r="D58" s="31">
        <v>1.542</v>
      </c>
      <c r="E58" s="31">
        <v>1.5725229999999999</v>
      </c>
      <c r="F58" s="31">
        <v>1.635418</v>
      </c>
      <c r="G58" s="31">
        <v>1.6758949999999999</v>
      </c>
      <c r="H58" s="31">
        <v>1.7093929999999999</v>
      </c>
      <c r="I58" s="31">
        <v>1.720585</v>
      </c>
      <c r="J58" s="31">
        <v>1.728874</v>
      </c>
      <c r="K58" s="31">
        <v>1.740105</v>
      </c>
      <c r="L58" s="31">
        <v>1.7488900000000001</v>
      </c>
      <c r="M58" s="31">
        <v>1.7581329999999999</v>
      </c>
      <c r="N58" s="31">
        <v>1.770804</v>
      </c>
      <c r="O58" s="31">
        <v>1.789863</v>
      </c>
      <c r="P58" s="31">
        <v>1.808664</v>
      </c>
      <c r="Q58" s="31">
        <v>1.8296950000000001</v>
      </c>
      <c r="R58" s="31">
        <v>1.8539369999999999</v>
      </c>
      <c r="S58" s="31">
        <v>1.874058</v>
      </c>
      <c r="T58" s="31">
        <v>1.8912629999999999</v>
      </c>
      <c r="U58" s="31">
        <v>1.9094150000000001</v>
      </c>
      <c r="V58" s="31">
        <v>1.9298979999999999</v>
      </c>
      <c r="W58" s="31">
        <v>1.955443</v>
      </c>
      <c r="X58" s="31">
        <v>1.979069</v>
      </c>
      <c r="Y58" s="31">
        <v>2.0033750000000001</v>
      </c>
      <c r="Z58" s="31">
        <v>2.0264950000000002</v>
      </c>
      <c r="AA58" s="31">
        <v>2.0504120000000001</v>
      </c>
      <c r="AB58" s="31">
        <v>2.076371</v>
      </c>
      <c r="AC58" s="31">
        <v>2.1000700000000001</v>
      </c>
      <c r="AD58" s="31">
        <v>2.1182259999999999</v>
      </c>
      <c r="AE58" s="31">
        <v>2.1376979999999999</v>
      </c>
      <c r="AF58" s="31">
        <v>2.1554700000000002</v>
      </c>
      <c r="AG58" s="31">
        <v>2.1735600000000002</v>
      </c>
      <c r="AH58" s="32">
        <v>2.3713999999999999E-2</v>
      </c>
    </row>
    <row r="59" spans="1:34" ht="15" customHeight="1" x14ac:dyDescent="0.25">
      <c r="A59" s="29" t="s">
        <v>474</v>
      </c>
      <c r="B59" s="49" t="s">
        <v>97</v>
      </c>
      <c r="C59" s="31">
        <v>3.7519999999999998</v>
      </c>
      <c r="D59" s="31">
        <v>3.9590000000000001</v>
      </c>
      <c r="E59" s="31">
        <v>3.8617340000000002</v>
      </c>
      <c r="F59" s="31">
        <v>3.8816760000000001</v>
      </c>
      <c r="G59" s="31">
        <v>3.9551080000000001</v>
      </c>
      <c r="H59" s="31">
        <v>3.982955</v>
      </c>
      <c r="I59" s="31">
        <v>3.9845739999999998</v>
      </c>
      <c r="J59" s="31">
        <v>3.9860180000000001</v>
      </c>
      <c r="K59" s="31">
        <v>3.9703020000000002</v>
      </c>
      <c r="L59" s="31">
        <v>3.9535369999999999</v>
      </c>
      <c r="M59" s="31">
        <v>3.9347089999999998</v>
      </c>
      <c r="N59" s="31">
        <v>3.9060100000000002</v>
      </c>
      <c r="O59" s="31">
        <v>3.901268</v>
      </c>
      <c r="P59" s="31">
        <v>3.8851719999999998</v>
      </c>
      <c r="Q59" s="31">
        <v>3.878841</v>
      </c>
      <c r="R59" s="31">
        <v>3.8753160000000002</v>
      </c>
      <c r="S59" s="31">
        <v>3.888998</v>
      </c>
      <c r="T59" s="31">
        <v>3.8919389999999998</v>
      </c>
      <c r="U59" s="31">
        <v>3.8905280000000002</v>
      </c>
      <c r="V59" s="31">
        <v>3.9100039999999998</v>
      </c>
      <c r="W59" s="31">
        <v>3.9188809999999998</v>
      </c>
      <c r="X59" s="31">
        <v>3.9267189999999998</v>
      </c>
      <c r="Y59" s="31">
        <v>3.9542670000000002</v>
      </c>
      <c r="Z59" s="31">
        <v>3.9807619999999999</v>
      </c>
      <c r="AA59" s="31">
        <v>4.0033159999999999</v>
      </c>
      <c r="AB59" s="31">
        <v>4.0241150000000001</v>
      </c>
      <c r="AC59" s="31">
        <v>4.0434559999999999</v>
      </c>
      <c r="AD59" s="31">
        <v>4.0593919999999999</v>
      </c>
      <c r="AE59" s="31">
        <v>4.0776380000000003</v>
      </c>
      <c r="AF59" s="31">
        <v>4.0985699999999996</v>
      </c>
      <c r="AG59" s="31">
        <v>4.124047</v>
      </c>
      <c r="AH59" s="32">
        <v>3.1570000000000001E-3</v>
      </c>
    </row>
    <row r="60" spans="1:34" ht="15" customHeight="1" x14ac:dyDescent="0.25">
      <c r="A60" s="29" t="s">
        <v>475</v>
      </c>
      <c r="B60" s="49" t="s">
        <v>98</v>
      </c>
      <c r="C60" s="31">
        <v>3.456</v>
      </c>
      <c r="D60" s="31">
        <v>3.657</v>
      </c>
      <c r="E60" s="31">
        <v>3.4304260000000002</v>
      </c>
      <c r="F60" s="31">
        <v>3.4573239999999998</v>
      </c>
      <c r="G60" s="31">
        <v>3.5352800000000002</v>
      </c>
      <c r="H60" s="31">
        <v>3.5673339999999998</v>
      </c>
      <c r="I60" s="31">
        <v>3.572263</v>
      </c>
      <c r="J60" s="31">
        <v>3.577855</v>
      </c>
      <c r="K60" s="31">
        <v>3.5656530000000002</v>
      </c>
      <c r="L60" s="31">
        <v>3.551593</v>
      </c>
      <c r="M60" s="31">
        <v>3.535158</v>
      </c>
      <c r="N60" s="31">
        <v>3.509258</v>
      </c>
      <c r="O60" s="31">
        <v>3.506011</v>
      </c>
      <c r="P60" s="31">
        <v>3.4914489999999998</v>
      </c>
      <c r="Q60" s="31">
        <v>3.4864660000000001</v>
      </c>
      <c r="R60" s="31">
        <v>3.4836119999999999</v>
      </c>
      <c r="S60" s="31">
        <v>3.4978129999999998</v>
      </c>
      <c r="T60" s="31">
        <v>3.5018609999999999</v>
      </c>
      <c r="U60" s="31">
        <v>3.5022869999999999</v>
      </c>
      <c r="V60" s="31">
        <v>3.5222410000000002</v>
      </c>
      <c r="W60" s="31">
        <v>3.531663</v>
      </c>
      <c r="X60" s="31">
        <v>3.5399370000000001</v>
      </c>
      <c r="Y60" s="31">
        <v>3.5680320000000001</v>
      </c>
      <c r="Z60" s="31">
        <v>3.5948519999999999</v>
      </c>
      <c r="AA60" s="31">
        <v>3.6177540000000001</v>
      </c>
      <c r="AB60" s="31">
        <v>3.6391499999999999</v>
      </c>
      <c r="AC60" s="31">
        <v>3.658426</v>
      </c>
      <c r="AD60" s="31">
        <v>3.674474</v>
      </c>
      <c r="AE60" s="31">
        <v>3.6926580000000002</v>
      </c>
      <c r="AF60" s="31">
        <v>3.7132610000000001</v>
      </c>
      <c r="AG60" s="31">
        <v>3.7380629999999999</v>
      </c>
      <c r="AH60" s="32">
        <v>2.6189999999999998E-3</v>
      </c>
    </row>
    <row r="61" spans="1:34" ht="15" customHeight="1" x14ac:dyDescent="0.25">
      <c r="A61" s="29" t="s">
        <v>476</v>
      </c>
      <c r="B61" s="49" t="s">
        <v>99</v>
      </c>
      <c r="C61" s="31">
        <v>0.222</v>
      </c>
      <c r="D61" s="31">
        <v>0.251</v>
      </c>
      <c r="E61" s="31">
        <v>0.346333</v>
      </c>
      <c r="F61" s="31">
        <v>0.36414200000000002</v>
      </c>
      <c r="G61" s="31">
        <v>0.30784600000000001</v>
      </c>
      <c r="H61" s="31">
        <v>0.310977</v>
      </c>
      <c r="I61" s="31">
        <v>0.32316099999999998</v>
      </c>
      <c r="J61" s="31">
        <v>0.29782799999999998</v>
      </c>
      <c r="K61" s="31">
        <v>0.29856500000000002</v>
      </c>
      <c r="L61" s="31">
        <v>0.289215</v>
      </c>
      <c r="M61" s="31">
        <v>0.29124100000000003</v>
      </c>
      <c r="N61" s="31">
        <v>0.30951600000000001</v>
      </c>
      <c r="O61" s="31">
        <v>0.29293599999999997</v>
      </c>
      <c r="P61" s="31">
        <v>0.29286000000000001</v>
      </c>
      <c r="Q61" s="31">
        <v>0.289742</v>
      </c>
      <c r="R61" s="31">
        <v>0.30532900000000002</v>
      </c>
      <c r="S61" s="31">
        <v>0.28898099999999999</v>
      </c>
      <c r="T61" s="31">
        <v>0.28772999999999999</v>
      </c>
      <c r="U61" s="31">
        <v>0.29801699999999998</v>
      </c>
      <c r="V61" s="31">
        <v>0.28253699999999998</v>
      </c>
      <c r="W61" s="31">
        <v>0.27979399999999999</v>
      </c>
      <c r="X61" s="31">
        <v>0.29227199999999998</v>
      </c>
      <c r="Y61" s="31">
        <v>0.273559</v>
      </c>
      <c r="Z61" s="31">
        <v>0.27139000000000002</v>
      </c>
      <c r="AA61" s="31">
        <v>0.26289699999999999</v>
      </c>
      <c r="AB61" s="31">
        <v>0.26194499999999998</v>
      </c>
      <c r="AC61" s="31">
        <v>0.25732500000000003</v>
      </c>
      <c r="AD61" s="31">
        <v>0.25447199999999998</v>
      </c>
      <c r="AE61" s="31">
        <v>0.254552</v>
      </c>
      <c r="AF61" s="31">
        <v>0.25257200000000002</v>
      </c>
      <c r="AG61" s="31">
        <v>0.24950700000000001</v>
      </c>
      <c r="AH61" s="32">
        <v>3.901E-3</v>
      </c>
    </row>
    <row r="62" spans="1:34" ht="15" customHeight="1" x14ac:dyDescent="0.25">
      <c r="A62" s="29" t="s">
        <v>477</v>
      </c>
      <c r="B62" s="49" t="s">
        <v>100</v>
      </c>
      <c r="C62" s="31">
        <v>1.7929999999999999</v>
      </c>
      <c r="D62" s="31">
        <v>1.9019999999999999</v>
      </c>
      <c r="E62" s="31">
        <v>1.7909729999999999</v>
      </c>
      <c r="F62" s="31">
        <v>1.7915490000000001</v>
      </c>
      <c r="G62" s="31">
        <v>1.7953889999999999</v>
      </c>
      <c r="H62" s="31">
        <v>1.81094</v>
      </c>
      <c r="I62" s="31">
        <v>1.799253</v>
      </c>
      <c r="J62" s="31">
        <v>1.8040590000000001</v>
      </c>
      <c r="K62" s="31">
        <v>1.8136159999999999</v>
      </c>
      <c r="L62" s="31">
        <v>1.8252170000000001</v>
      </c>
      <c r="M62" s="31">
        <v>1.8322350000000001</v>
      </c>
      <c r="N62" s="31">
        <v>1.832819</v>
      </c>
      <c r="O62" s="31">
        <v>1.839037</v>
      </c>
      <c r="P62" s="31">
        <v>1.8462179999999999</v>
      </c>
      <c r="Q62" s="31">
        <v>1.859742</v>
      </c>
      <c r="R62" s="31">
        <v>1.8676680000000001</v>
      </c>
      <c r="S62" s="31">
        <v>1.884649</v>
      </c>
      <c r="T62" s="31">
        <v>1.8964369999999999</v>
      </c>
      <c r="U62" s="31">
        <v>1.905491</v>
      </c>
      <c r="V62" s="31">
        <v>1.92032</v>
      </c>
      <c r="W62" s="31">
        <v>1.921902</v>
      </c>
      <c r="X62" s="31">
        <v>1.9324950000000001</v>
      </c>
      <c r="Y62" s="31">
        <v>1.9410430000000001</v>
      </c>
      <c r="Z62" s="31">
        <v>1.9474940000000001</v>
      </c>
      <c r="AA62" s="31">
        <v>1.956467</v>
      </c>
      <c r="AB62" s="31">
        <v>1.971357</v>
      </c>
      <c r="AC62" s="31">
        <v>1.976281</v>
      </c>
      <c r="AD62" s="31">
        <v>1.9862439999999999</v>
      </c>
      <c r="AE62" s="31">
        <v>1.993266</v>
      </c>
      <c r="AF62" s="31">
        <v>2.0027729999999999</v>
      </c>
      <c r="AG62" s="31">
        <v>2.016311</v>
      </c>
      <c r="AH62" s="32">
        <v>3.9199999999999999E-3</v>
      </c>
    </row>
    <row r="63" spans="1:34" ht="15" customHeight="1" x14ac:dyDescent="0.25">
      <c r="B63" s="48" t="s">
        <v>101</v>
      </c>
    </row>
    <row r="64" spans="1:34" ht="15" customHeight="1" x14ac:dyDescent="0.25">
      <c r="A64" s="29" t="s">
        <v>478</v>
      </c>
      <c r="B64" s="49" t="s">
        <v>102</v>
      </c>
      <c r="C64" s="31">
        <v>0.97300799999999998</v>
      </c>
      <c r="D64" s="31">
        <v>1.0209790000000001</v>
      </c>
      <c r="E64" s="31">
        <v>1.026637</v>
      </c>
      <c r="F64" s="31">
        <v>1.022589</v>
      </c>
      <c r="G64" s="31">
        <v>1.019827</v>
      </c>
      <c r="H64" s="31">
        <v>1.0192079999999999</v>
      </c>
      <c r="I64" s="31">
        <v>1.0154700000000001</v>
      </c>
      <c r="J64" s="31">
        <v>1.0115179999999999</v>
      </c>
      <c r="K64" s="31">
        <v>1.0072460000000001</v>
      </c>
      <c r="L64" s="31">
        <v>1.002867</v>
      </c>
      <c r="M64" s="31">
        <v>0.99727900000000003</v>
      </c>
      <c r="N64" s="31">
        <v>0.99298699999999995</v>
      </c>
      <c r="O64" s="31">
        <v>0.98885299999999998</v>
      </c>
      <c r="P64" s="31">
        <v>0.98534200000000005</v>
      </c>
      <c r="Q64" s="31">
        <v>0.98195900000000003</v>
      </c>
      <c r="R64" s="31">
        <v>0.97968500000000003</v>
      </c>
      <c r="S64" s="31">
        <v>0.97764899999999999</v>
      </c>
      <c r="T64" s="31">
        <v>0.974966</v>
      </c>
      <c r="U64" s="31">
        <v>0.971993</v>
      </c>
      <c r="V64" s="31">
        <v>0.96973500000000001</v>
      </c>
      <c r="W64" s="31">
        <v>0.96709699999999998</v>
      </c>
      <c r="X64" s="31">
        <v>0.96466499999999999</v>
      </c>
      <c r="Y64" s="31">
        <v>0.96240700000000001</v>
      </c>
      <c r="Z64" s="31">
        <v>0.96042899999999998</v>
      </c>
      <c r="AA64" s="31">
        <v>0.95832799999999996</v>
      </c>
      <c r="AB64" s="31">
        <v>0.95604999999999996</v>
      </c>
      <c r="AC64" s="31">
        <v>0.95407900000000001</v>
      </c>
      <c r="AD64" s="31">
        <v>0.95211900000000005</v>
      </c>
      <c r="AE64" s="31">
        <v>0.95044600000000001</v>
      </c>
      <c r="AF64" s="31">
        <v>0.948465</v>
      </c>
      <c r="AG64" s="31">
        <v>0.94650900000000004</v>
      </c>
      <c r="AH64" s="32">
        <v>-9.2000000000000003E-4</v>
      </c>
    </row>
    <row r="65" spans="1:34" ht="15" customHeight="1" x14ac:dyDescent="0.25">
      <c r="A65" s="29" t="s">
        <v>479</v>
      </c>
      <c r="B65" s="49" t="s">
        <v>103</v>
      </c>
      <c r="C65" s="31">
        <v>5.0303789999999999</v>
      </c>
      <c r="D65" s="31">
        <v>5.383756</v>
      </c>
      <c r="E65" s="31">
        <v>5.5970050000000002</v>
      </c>
      <c r="F65" s="31">
        <v>5.7448240000000004</v>
      </c>
      <c r="G65" s="31">
        <v>5.897583</v>
      </c>
      <c r="H65" s="31">
        <v>6.0396570000000001</v>
      </c>
      <c r="I65" s="31">
        <v>6.1235910000000002</v>
      </c>
      <c r="J65" s="31">
        <v>6.1939599999999997</v>
      </c>
      <c r="K65" s="31">
        <v>6.2786670000000004</v>
      </c>
      <c r="L65" s="31">
        <v>6.3528320000000003</v>
      </c>
      <c r="M65" s="31">
        <v>6.4436030000000004</v>
      </c>
      <c r="N65" s="31">
        <v>6.5286970000000002</v>
      </c>
      <c r="O65" s="31">
        <v>6.6102460000000001</v>
      </c>
      <c r="P65" s="31">
        <v>6.679773</v>
      </c>
      <c r="Q65" s="31">
        <v>6.7877159999999996</v>
      </c>
      <c r="R65" s="31">
        <v>6.8927269999999998</v>
      </c>
      <c r="S65" s="31">
        <v>6.9879990000000003</v>
      </c>
      <c r="T65" s="31">
        <v>7.0810060000000004</v>
      </c>
      <c r="U65" s="31">
        <v>7.1625199999999998</v>
      </c>
      <c r="V65" s="31">
        <v>7.2466920000000004</v>
      </c>
      <c r="W65" s="31">
        <v>7.288557</v>
      </c>
      <c r="X65" s="31">
        <v>7.3501339999999997</v>
      </c>
      <c r="Y65" s="31">
        <v>7.4169650000000003</v>
      </c>
      <c r="Z65" s="31">
        <v>7.5166329999999997</v>
      </c>
      <c r="AA65" s="31">
        <v>7.6023430000000003</v>
      </c>
      <c r="AB65" s="31">
        <v>7.7127369999999997</v>
      </c>
      <c r="AC65" s="31">
        <v>7.7774089999999996</v>
      </c>
      <c r="AD65" s="31">
        <v>7.8411910000000002</v>
      </c>
      <c r="AE65" s="31">
        <v>7.8994169999999997</v>
      </c>
      <c r="AF65" s="31">
        <v>7.9948680000000003</v>
      </c>
      <c r="AG65" s="31">
        <v>8.0977110000000003</v>
      </c>
      <c r="AH65" s="32">
        <v>1.5996E-2</v>
      </c>
    </row>
    <row r="66" spans="1:34" x14ac:dyDescent="0.25">
      <c r="A66" s="29" t="s">
        <v>480</v>
      </c>
      <c r="B66" s="49" t="s">
        <v>104</v>
      </c>
      <c r="C66" s="31">
        <v>12.307612000000001</v>
      </c>
      <c r="D66" s="31">
        <v>13.094597</v>
      </c>
      <c r="E66" s="31">
        <v>13.377822</v>
      </c>
      <c r="F66" s="31">
        <v>13.497843</v>
      </c>
      <c r="G66" s="31">
        <v>13.550045000000001</v>
      </c>
      <c r="H66" s="31">
        <v>13.594745</v>
      </c>
      <c r="I66" s="31">
        <v>13.58159</v>
      </c>
      <c r="J66" s="31">
        <v>13.517564999999999</v>
      </c>
      <c r="K66" s="31">
        <v>13.465025000000001</v>
      </c>
      <c r="L66" s="31">
        <v>13.392250000000001</v>
      </c>
      <c r="M66" s="31">
        <v>13.330294</v>
      </c>
      <c r="N66" s="31">
        <v>13.274874000000001</v>
      </c>
      <c r="O66" s="31">
        <v>13.220904000000001</v>
      </c>
      <c r="P66" s="31">
        <v>13.18398</v>
      </c>
      <c r="Q66" s="31">
        <v>13.163384000000001</v>
      </c>
      <c r="R66" s="31">
        <v>13.179141</v>
      </c>
      <c r="S66" s="31">
        <v>13.181767000000001</v>
      </c>
      <c r="T66" s="31">
        <v>13.188197000000001</v>
      </c>
      <c r="U66" s="31">
        <v>13.205050999999999</v>
      </c>
      <c r="V66" s="31">
        <v>13.226827999999999</v>
      </c>
      <c r="W66" s="31">
        <v>13.264089</v>
      </c>
      <c r="X66" s="31">
        <v>13.314484</v>
      </c>
      <c r="Y66" s="31">
        <v>13.359959</v>
      </c>
      <c r="Z66" s="31">
        <v>13.421528</v>
      </c>
      <c r="AA66" s="31">
        <v>13.470853999999999</v>
      </c>
      <c r="AB66" s="31">
        <v>13.527092</v>
      </c>
      <c r="AC66" s="31">
        <v>13.578077</v>
      </c>
      <c r="AD66" s="31">
        <v>13.619713000000001</v>
      </c>
      <c r="AE66" s="31">
        <v>13.673492</v>
      </c>
      <c r="AF66" s="31">
        <v>13.727857</v>
      </c>
      <c r="AG66" s="31">
        <v>13.785959</v>
      </c>
      <c r="AH66" s="32">
        <v>3.7880000000000001E-3</v>
      </c>
    </row>
    <row r="67" spans="1:34" ht="15" customHeight="1" x14ac:dyDescent="0.25">
      <c r="A67" s="29" t="s">
        <v>481</v>
      </c>
      <c r="B67" s="49" t="s">
        <v>105</v>
      </c>
      <c r="C67" s="31">
        <v>6.9713999999999998E-2</v>
      </c>
      <c r="D67" s="31">
        <v>5.4525999999999998E-2</v>
      </c>
      <c r="E67" s="31">
        <v>5.4379999999999998E-2</v>
      </c>
      <c r="F67" s="31">
        <v>4.9597000000000002E-2</v>
      </c>
      <c r="G67" s="31">
        <v>4.6469999999999997E-2</v>
      </c>
      <c r="H67" s="31">
        <v>4.2784000000000003E-2</v>
      </c>
      <c r="I67" s="31">
        <v>4.0819000000000001E-2</v>
      </c>
      <c r="J67" s="31">
        <v>3.8591E-2</v>
      </c>
      <c r="K67" s="31">
        <v>3.7054999999999998E-2</v>
      </c>
      <c r="L67" s="31">
        <v>3.6353000000000003E-2</v>
      </c>
      <c r="M67" s="31">
        <v>3.5649E-2</v>
      </c>
      <c r="N67" s="31">
        <v>3.4271000000000003E-2</v>
      </c>
      <c r="O67" s="31">
        <v>3.3804000000000001E-2</v>
      </c>
      <c r="P67" s="31">
        <v>3.3575000000000001E-2</v>
      </c>
      <c r="Q67" s="31">
        <v>3.3239999999999999E-2</v>
      </c>
      <c r="R67" s="31">
        <v>3.2892999999999999E-2</v>
      </c>
      <c r="S67" s="31">
        <v>3.2459000000000002E-2</v>
      </c>
      <c r="T67" s="31">
        <v>3.1744000000000001E-2</v>
      </c>
      <c r="U67" s="31">
        <v>3.0360999999999999E-2</v>
      </c>
      <c r="V67" s="31">
        <v>2.9949E-2</v>
      </c>
      <c r="W67" s="31">
        <v>2.9541000000000001E-2</v>
      </c>
      <c r="X67" s="31">
        <v>2.8386000000000002E-2</v>
      </c>
      <c r="Y67" s="31">
        <v>2.7163E-2</v>
      </c>
      <c r="Z67" s="31">
        <v>2.5928E-2</v>
      </c>
      <c r="AA67" s="31">
        <v>2.4719999999999999E-2</v>
      </c>
      <c r="AB67" s="31">
        <v>2.3212E-2</v>
      </c>
      <c r="AC67" s="31">
        <v>2.3144999999999999E-2</v>
      </c>
      <c r="AD67" s="31">
        <v>2.3111E-2</v>
      </c>
      <c r="AE67" s="31">
        <v>2.3007E-2</v>
      </c>
      <c r="AF67" s="31">
        <v>2.2983E-2</v>
      </c>
      <c r="AG67" s="31">
        <v>2.3147000000000001E-2</v>
      </c>
      <c r="AH67" s="32">
        <v>-3.6083999999999998E-2</v>
      </c>
    </row>
    <row r="68" spans="1:34" ht="15" customHeight="1" x14ac:dyDescent="0.25">
      <c r="A68" s="29" t="s">
        <v>482</v>
      </c>
      <c r="B68" s="49" t="s">
        <v>216</v>
      </c>
      <c r="C68" s="31">
        <v>-0.213168</v>
      </c>
      <c r="D68" s="31">
        <v>-0.22062999999999999</v>
      </c>
      <c r="E68" s="31">
        <v>-0.22216</v>
      </c>
      <c r="F68" s="31">
        <v>-0.223278</v>
      </c>
      <c r="G68" s="31">
        <v>-0.22612499999999999</v>
      </c>
      <c r="H68" s="31">
        <v>-0.22687599999999999</v>
      </c>
      <c r="I68" s="31">
        <v>-0.22631799999999999</v>
      </c>
      <c r="J68" s="31">
        <v>-0.22578500000000001</v>
      </c>
      <c r="K68" s="31">
        <v>-0.22454299999999999</v>
      </c>
      <c r="L68" s="31">
        <v>-0.223191</v>
      </c>
      <c r="M68" s="31">
        <v>-0.22175300000000001</v>
      </c>
      <c r="N68" s="31">
        <v>-0.219859</v>
      </c>
      <c r="O68" s="31">
        <v>-0.21898999999999999</v>
      </c>
      <c r="P68" s="31">
        <v>-0.21781500000000001</v>
      </c>
      <c r="Q68" s="31">
        <v>-0.217111</v>
      </c>
      <c r="R68" s="31">
        <v>-0.21659700000000001</v>
      </c>
      <c r="S68" s="31">
        <v>-0.216858</v>
      </c>
      <c r="T68" s="31">
        <v>-0.216728</v>
      </c>
      <c r="U68" s="31">
        <v>-0.21647</v>
      </c>
      <c r="V68" s="31">
        <v>-0.217113</v>
      </c>
      <c r="W68" s="31">
        <v>-0.217421</v>
      </c>
      <c r="X68" s="31">
        <v>-0.217644</v>
      </c>
      <c r="Y68" s="31">
        <v>-0.21878</v>
      </c>
      <c r="Z68" s="31">
        <v>-0.21986</v>
      </c>
      <c r="AA68" s="31">
        <v>-0.220752</v>
      </c>
      <c r="AB68" s="31">
        <v>-0.22153500000000001</v>
      </c>
      <c r="AC68" s="31">
        <v>-0.22228999999999999</v>
      </c>
      <c r="AD68" s="31">
        <v>-0.222887</v>
      </c>
      <c r="AE68" s="31">
        <v>-0.223636</v>
      </c>
      <c r="AF68" s="31">
        <v>-0.224469</v>
      </c>
      <c r="AG68" s="31">
        <v>-0.22545299999999999</v>
      </c>
      <c r="AH68" s="32">
        <v>1.869E-3</v>
      </c>
    </row>
    <row r="69" spans="1:34" ht="15" customHeight="1" x14ac:dyDescent="0.25">
      <c r="A69" s="29" t="s">
        <v>483</v>
      </c>
      <c r="B69" s="48" t="s">
        <v>106</v>
      </c>
      <c r="C69" s="33">
        <v>18.053999000000001</v>
      </c>
      <c r="D69" s="33">
        <v>19.884001000000001</v>
      </c>
      <c r="E69" s="33">
        <v>19.833109</v>
      </c>
      <c r="F69" s="33">
        <v>20.089451</v>
      </c>
      <c r="G69" s="33">
        <v>20.288118000000001</v>
      </c>
      <c r="H69" s="33">
        <v>20.470800000000001</v>
      </c>
      <c r="I69" s="33">
        <v>20.533370999999999</v>
      </c>
      <c r="J69" s="33">
        <v>20.532737999999998</v>
      </c>
      <c r="K69" s="33">
        <v>20.56155</v>
      </c>
      <c r="L69" s="33">
        <v>20.565118999999999</v>
      </c>
      <c r="M69" s="33">
        <v>20.586109</v>
      </c>
      <c r="N69" s="33">
        <v>20.609669</v>
      </c>
      <c r="O69" s="33">
        <v>20.631577</v>
      </c>
      <c r="P69" s="33">
        <v>20.664197999999999</v>
      </c>
      <c r="Q69" s="33">
        <v>20.750613999999999</v>
      </c>
      <c r="R69" s="33">
        <v>20.868872</v>
      </c>
      <c r="S69" s="33">
        <v>20.965745999999999</v>
      </c>
      <c r="T69" s="33">
        <v>21.060725999999999</v>
      </c>
      <c r="U69" s="33">
        <v>21.154986999999998</v>
      </c>
      <c r="V69" s="33">
        <v>21.259727000000002</v>
      </c>
      <c r="W69" s="33">
        <v>21.333092000000001</v>
      </c>
      <c r="X69" s="33">
        <v>21.441206000000001</v>
      </c>
      <c r="Y69" s="33">
        <v>21.548705999999999</v>
      </c>
      <c r="Z69" s="33">
        <v>21.706219000000001</v>
      </c>
      <c r="AA69" s="33">
        <v>21.836081</v>
      </c>
      <c r="AB69" s="33">
        <v>22.000301</v>
      </c>
      <c r="AC69" s="33">
        <v>22.111806999999999</v>
      </c>
      <c r="AD69" s="33">
        <v>22.212776000000002</v>
      </c>
      <c r="AE69" s="33">
        <v>22.324724</v>
      </c>
      <c r="AF69" s="33">
        <v>22.470286999999999</v>
      </c>
      <c r="AG69" s="33">
        <v>22.627884000000002</v>
      </c>
      <c r="AH69" s="34">
        <v>7.5560000000000002E-3</v>
      </c>
    </row>
    <row r="70" spans="1:34" ht="15" customHeight="1" x14ac:dyDescent="0.25"/>
    <row r="71" spans="1:34" ht="15" customHeight="1" x14ac:dyDescent="0.25">
      <c r="A71" s="29" t="s">
        <v>484</v>
      </c>
      <c r="B71" s="49" t="s">
        <v>217</v>
      </c>
      <c r="C71" s="31">
        <v>0.153923</v>
      </c>
      <c r="D71" s="31">
        <v>0.40823399999999999</v>
      </c>
      <c r="E71" s="31">
        <v>-3.0691E-2</v>
      </c>
      <c r="F71" s="31">
        <v>-1.7683000000000001E-2</v>
      </c>
      <c r="G71" s="31">
        <v>-2.0025000000000001E-2</v>
      </c>
      <c r="H71" s="31">
        <v>-1.9098E-2</v>
      </c>
      <c r="I71" s="31">
        <v>-1.7573999999999999E-2</v>
      </c>
      <c r="J71" s="31">
        <v>-1.635E-2</v>
      </c>
      <c r="K71" s="31">
        <v>-1.7302000000000001E-2</v>
      </c>
      <c r="L71" s="31">
        <v>-2.2849999999999999E-2</v>
      </c>
      <c r="M71" s="31">
        <v>-1.6336E-2</v>
      </c>
      <c r="N71" s="31">
        <v>-1.3514999999999999E-2</v>
      </c>
      <c r="O71" s="31">
        <v>-1.1623E-2</v>
      </c>
      <c r="P71" s="31">
        <v>-1.457E-2</v>
      </c>
      <c r="Q71" s="31">
        <v>-1.6931999999999999E-2</v>
      </c>
      <c r="R71" s="31">
        <v>-1.66E-2</v>
      </c>
      <c r="S71" s="31">
        <v>-1.8905999999999999E-2</v>
      </c>
      <c r="T71" s="31">
        <v>-1.8661000000000001E-2</v>
      </c>
      <c r="U71" s="31">
        <v>-1.9269999999999999E-2</v>
      </c>
      <c r="V71" s="31">
        <v>-2.2290999999999998E-2</v>
      </c>
      <c r="W71" s="31">
        <v>-1.9772000000000001E-2</v>
      </c>
      <c r="X71" s="31">
        <v>-2.0258000000000002E-2</v>
      </c>
      <c r="Y71" s="31">
        <v>-2.0553999999999999E-2</v>
      </c>
      <c r="Z71" s="31">
        <v>-2.1727E-2</v>
      </c>
      <c r="AA71" s="31">
        <v>-2.1585E-2</v>
      </c>
      <c r="AB71" s="31">
        <v>-2.3417E-2</v>
      </c>
      <c r="AC71" s="31">
        <v>-2.2696000000000001E-2</v>
      </c>
      <c r="AD71" s="31">
        <v>-2.1146999999999999E-2</v>
      </c>
      <c r="AE71" s="31">
        <v>-2.4618000000000001E-2</v>
      </c>
      <c r="AF71" s="31">
        <v>-2.3903000000000001E-2</v>
      </c>
      <c r="AG71" s="31">
        <v>-2.4124E-2</v>
      </c>
      <c r="AH71" s="32" t="s">
        <v>61</v>
      </c>
    </row>
    <row r="72" spans="1:34" ht="15" customHeight="1" x14ac:dyDescent="0.25"/>
    <row r="73" spans="1:34" x14ac:dyDescent="0.25">
      <c r="A73" s="29" t="s">
        <v>485</v>
      </c>
      <c r="B73" s="49" t="s">
        <v>218</v>
      </c>
      <c r="C73" s="36">
        <v>18.662001</v>
      </c>
      <c r="D73" s="36">
        <v>18.385999999999999</v>
      </c>
      <c r="E73" s="36">
        <v>18.757694000000001</v>
      </c>
      <c r="F73" s="36">
        <v>18.994705</v>
      </c>
      <c r="G73" s="36">
        <v>19.118314999999999</v>
      </c>
      <c r="H73" s="36">
        <v>19.241924000000001</v>
      </c>
      <c r="I73" s="36">
        <v>19.291924999999999</v>
      </c>
      <c r="J73" s="36">
        <v>19.341925</v>
      </c>
      <c r="K73" s="36">
        <v>19.391926000000002</v>
      </c>
      <c r="L73" s="36">
        <v>19.391926000000002</v>
      </c>
      <c r="M73" s="36">
        <v>19.391926000000002</v>
      </c>
      <c r="N73" s="36">
        <v>19.391926000000002</v>
      </c>
      <c r="O73" s="36">
        <v>19.391926000000002</v>
      </c>
      <c r="P73" s="36">
        <v>19.391926000000002</v>
      </c>
      <c r="Q73" s="36">
        <v>19.391926000000002</v>
      </c>
      <c r="R73" s="36">
        <v>19.391926000000002</v>
      </c>
      <c r="S73" s="36">
        <v>19.391926000000002</v>
      </c>
      <c r="T73" s="36">
        <v>19.391926000000002</v>
      </c>
      <c r="U73" s="36">
        <v>19.391926000000002</v>
      </c>
      <c r="V73" s="36">
        <v>19.391926000000002</v>
      </c>
      <c r="W73" s="36">
        <v>19.391926000000002</v>
      </c>
      <c r="X73" s="36">
        <v>19.391926000000002</v>
      </c>
      <c r="Y73" s="36">
        <v>19.391926000000002</v>
      </c>
      <c r="Z73" s="36">
        <v>19.391926000000002</v>
      </c>
      <c r="AA73" s="36">
        <v>19.391926000000002</v>
      </c>
      <c r="AB73" s="36">
        <v>19.391926000000002</v>
      </c>
      <c r="AC73" s="36">
        <v>19.391926000000002</v>
      </c>
      <c r="AD73" s="36">
        <v>19.391926000000002</v>
      </c>
      <c r="AE73" s="36">
        <v>19.391926000000002</v>
      </c>
      <c r="AF73" s="36">
        <v>19.391926000000002</v>
      </c>
      <c r="AG73" s="36">
        <v>19.391926000000002</v>
      </c>
      <c r="AH73" s="32">
        <v>1.2800000000000001E-3</v>
      </c>
    </row>
    <row r="74" spans="1:34" ht="15" customHeight="1" x14ac:dyDescent="0.25">
      <c r="A74" s="29" t="s">
        <v>486</v>
      </c>
      <c r="B74" s="49" t="s">
        <v>219</v>
      </c>
      <c r="C74" s="36">
        <v>79.660004000000001</v>
      </c>
      <c r="D74" s="36">
        <v>88.108001999999999</v>
      </c>
      <c r="E74" s="36">
        <v>90.876716999999999</v>
      </c>
      <c r="F74" s="36">
        <v>91.362862000000007</v>
      </c>
      <c r="G74" s="36">
        <v>91.705627000000007</v>
      </c>
      <c r="H74" s="36">
        <v>91.490752999999998</v>
      </c>
      <c r="I74" s="36">
        <v>91.452727999999993</v>
      </c>
      <c r="J74" s="36">
        <v>91.079384000000005</v>
      </c>
      <c r="K74" s="36">
        <v>90.535788999999994</v>
      </c>
      <c r="L74" s="36">
        <v>90.651443</v>
      </c>
      <c r="M74" s="36">
        <v>90.628082000000006</v>
      </c>
      <c r="N74" s="36">
        <v>89.882178999999994</v>
      </c>
      <c r="O74" s="36">
        <v>89.773430000000005</v>
      </c>
      <c r="P74" s="36">
        <v>89.487862000000007</v>
      </c>
      <c r="Q74" s="36">
        <v>89.594254000000006</v>
      </c>
      <c r="R74" s="36">
        <v>89.337608000000003</v>
      </c>
      <c r="S74" s="36">
        <v>89.402206000000007</v>
      </c>
      <c r="T74" s="36">
        <v>89.615120000000005</v>
      </c>
      <c r="U74" s="36">
        <v>89.563248000000002</v>
      </c>
      <c r="V74" s="36">
        <v>89.802100999999993</v>
      </c>
      <c r="W74" s="36">
        <v>89.445648000000006</v>
      </c>
      <c r="X74" s="36">
        <v>89.536963999999998</v>
      </c>
      <c r="Y74" s="36">
        <v>89.485359000000003</v>
      </c>
      <c r="Z74" s="36">
        <v>89.136420999999999</v>
      </c>
      <c r="AA74" s="36">
        <v>89.196365</v>
      </c>
      <c r="AB74" s="36">
        <v>88.925346000000005</v>
      </c>
      <c r="AC74" s="36">
        <v>88.632064999999997</v>
      </c>
      <c r="AD74" s="36">
        <v>88.935455000000005</v>
      </c>
      <c r="AE74" s="36">
        <v>88.387123000000003</v>
      </c>
      <c r="AF74" s="36">
        <v>88.313438000000005</v>
      </c>
      <c r="AG74" s="36">
        <v>88.544701000000003</v>
      </c>
      <c r="AH74" s="32">
        <v>3.5309999999999999E-3</v>
      </c>
    </row>
    <row r="75" spans="1:34" ht="15" customHeight="1" x14ac:dyDescent="0.25">
      <c r="A75" s="29" t="s">
        <v>487</v>
      </c>
      <c r="B75" s="49" t="s">
        <v>488</v>
      </c>
      <c r="C75" s="31">
        <v>7.9948560000000004</v>
      </c>
      <c r="D75" s="31">
        <v>9.5887550000000008</v>
      </c>
      <c r="E75" s="31">
        <v>9.6834129999999998</v>
      </c>
      <c r="F75" s="31">
        <v>8.5687599999999993</v>
      </c>
      <c r="G75" s="31">
        <v>7.5243060000000002</v>
      </c>
      <c r="H75" s="31">
        <v>6.4918089999999999</v>
      </c>
      <c r="I75" s="31">
        <v>6.1267519999999998</v>
      </c>
      <c r="J75" s="31">
        <v>5.6810260000000001</v>
      </c>
      <c r="K75" s="31">
        <v>5.3086469999999997</v>
      </c>
      <c r="L75" s="31">
        <v>5.116136</v>
      </c>
      <c r="M75" s="31">
        <v>4.9746730000000001</v>
      </c>
      <c r="N75" s="31">
        <v>4.7159820000000003</v>
      </c>
      <c r="O75" s="31">
        <v>4.5098399999999996</v>
      </c>
      <c r="P75" s="31">
        <v>4.4010590000000001</v>
      </c>
      <c r="Q75" s="31">
        <v>4.282896</v>
      </c>
      <c r="R75" s="31">
        <v>4.1772039999999997</v>
      </c>
      <c r="S75" s="31">
        <v>4.1495629999999997</v>
      </c>
      <c r="T75" s="31">
        <v>4.1841590000000002</v>
      </c>
      <c r="U75" s="31">
        <v>4.2068539999999999</v>
      </c>
      <c r="V75" s="31">
        <v>4.2404799999999998</v>
      </c>
      <c r="W75" s="31">
        <v>4.0273680000000001</v>
      </c>
      <c r="X75" s="31">
        <v>4.0309569999999999</v>
      </c>
      <c r="Y75" s="31">
        <v>4.0434590000000004</v>
      </c>
      <c r="Z75" s="31">
        <v>4.0057809999999998</v>
      </c>
      <c r="AA75" s="31">
        <v>3.8805550000000002</v>
      </c>
      <c r="AB75" s="31">
        <v>3.779487</v>
      </c>
      <c r="AC75" s="31">
        <v>3.7235390000000002</v>
      </c>
      <c r="AD75" s="31">
        <v>3.868277</v>
      </c>
      <c r="AE75" s="31">
        <v>3.990704</v>
      </c>
      <c r="AF75" s="31">
        <v>4.0881189999999998</v>
      </c>
      <c r="AG75" s="31">
        <v>4.2497040000000004</v>
      </c>
      <c r="AH75" s="32">
        <v>-2.0844999999999999E-2</v>
      </c>
    </row>
    <row r="76" spans="1:34" ht="15" customHeight="1" x14ac:dyDescent="0.25">
      <c r="A76" s="29" t="s">
        <v>489</v>
      </c>
      <c r="B76" s="49" t="s">
        <v>490</v>
      </c>
      <c r="C76" s="31">
        <v>8.4372860000000003</v>
      </c>
      <c r="D76" s="31">
        <v>8.7782859999999996</v>
      </c>
      <c r="E76" s="31">
        <v>9.9191850000000006</v>
      </c>
      <c r="F76" s="31">
        <v>10.856173</v>
      </c>
      <c r="G76" s="31">
        <v>11.211524000000001</v>
      </c>
      <c r="H76" s="31">
        <v>11.220597</v>
      </c>
      <c r="I76" s="31">
        <v>11.617262</v>
      </c>
      <c r="J76" s="31">
        <v>11.659202000000001</v>
      </c>
      <c r="K76" s="31">
        <v>11.682224</v>
      </c>
      <c r="L76" s="31">
        <v>11.753956000000001</v>
      </c>
      <c r="M76" s="31">
        <v>11.815248</v>
      </c>
      <c r="N76" s="31">
        <v>11.732846</v>
      </c>
      <c r="O76" s="31">
        <v>11.774011</v>
      </c>
      <c r="P76" s="31">
        <v>11.721318</v>
      </c>
      <c r="Q76" s="31">
        <v>11.770996999999999</v>
      </c>
      <c r="R76" s="31">
        <v>11.766971</v>
      </c>
      <c r="S76" s="31">
        <v>11.781051</v>
      </c>
      <c r="T76" s="31">
        <v>11.843287</v>
      </c>
      <c r="U76" s="31">
        <v>11.711451</v>
      </c>
      <c r="V76" s="31">
        <v>11.758074000000001</v>
      </c>
      <c r="W76" s="31">
        <v>11.582119</v>
      </c>
      <c r="X76" s="31">
        <v>11.564628000000001</v>
      </c>
      <c r="Y76" s="31">
        <v>11.554245999999999</v>
      </c>
      <c r="Z76" s="31">
        <v>11.511188000000001</v>
      </c>
      <c r="AA76" s="31">
        <v>11.27239</v>
      </c>
      <c r="AB76" s="31">
        <v>11.170873</v>
      </c>
      <c r="AC76" s="31">
        <v>10.883381</v>
      </c>
      <c r="AD76" s="31">
        <v>10.878776</v>
      </c>
      <c r="AE76" s="31">
        <v>10.829362</v>
      </c>
      <c r="AF76" s="31">
        <v>10.589607000000001</v>
      </c>
      <c r="AG76" s="31">
        <v>10.358611</v>
      </c>
      <c r="AH76" s="32">
        <v>6.862E-3</v>
      </c>
    </row>
    <row r="77" spans="1:34" ht="15" customHeight="1" x14ac:dyDescent="0.25">
      <c r="A77" s="29" t="s">
        <v>491</v>
      </c>
      <c r="B77" s="49" t="s">
        <v>492</v>
      </c>
      <c r="C77" s="31">
        <v>-0.44242999999999999</v>
      </c>
      <c r="D77" s="31">
        <v>0.81046899999999999</v>
      </c>
      <c r="E77" s="31">
        <v>-0.23577200000000001</v>
      </c>
      <c r="F77" s="31">
        <v>-2.2874129999999999</v>
      </c>
      <c r="G77" s="31">
        <v>-3.6872180000000001</v>
      </c>
      <c r="H77" s="31">
        <v>-4.7287879999999998</v>
      </c>
      <c r="I77" s="31">
        <v>-5.4905099999999996</v>
      </c>
      <c r="J77" s="31">
        <v>-5.9781750000000002</v>
      </c>
      <c r="K77" s="31">
        <v>-6.373577</v>
      </c>
      <c r="L77" s="31">
        <v>-6.6378199999999996</v>
      </c>
      <c r="M77" s="31">
        <v>-6.8405760000000004</v>
      </c>
      <c r="N77" s="31">
        <v>-7.016864</v>
      </c>
      <c r="O77" s="31">
        <v>-7.2641710000000002</v>
      </c>
      <c r="P77" s="31">
        <v>-7.3202600000000002</v>
      </c>
      <c r="Q77" s="31">
        <v>-7.4881010000000003</v>
      </c>
      <c r="R77" s="31">
        <v>-7.5897670000000002</v>
      </c>
      <c r="S77" s="31">
        <v>-7.631488</v>
      </c>
      <c r="T77" s="31">
        <v>-7.6591279999999999</v>
      </c>
      <c r="U77" s="31">
        <v>-7.5045960000000003</v>
      </c>
      <c r="V77" s="31">
        <v>-7.5175929999999997</v>
      </c>
      <c r="W77" s="31">
        <v>-7.5547510000000004</v>
      </c>
      <c r="X77" s="31">
        <v>-7.5336699999999999</v>
      </c>
      <c r="Y77" s="31">
        <v>-7.5107869999999997</v>
      </c>
      <c r="Z77" s="31">
        <v>-7.5054069999999999</v>
      </c>
      <c r="AA77" s="31">
        <v>-7.3918359999999996</v>
      </c>
      <c r="AB77" s="31">
        <v>-7.3913859999999998</v>
      </c>
      <c r="AC77" s="31">
        <v>-7.1598420000000003</v>
      </c>
      <c r="AD77" s="31">
        <v>-7.0104990000000003</v>
      </c>
      <c r="AE77" s="31">
        <v>-6.8386579999999997</v>
      </c>
      <c r="AF77" s="31">
        <v>-6.5014890000000003</v>
      </c>
      <c r="AG77" s="31">
        <v>-6.1089070000000003</v>
      </c>
      <c r="AH77" s="32">
        <v>9.1450000000000004E-2</v>
      </c>
    </row>
    <row r="78" spans="1:34" ht="15" customHeight="1" x14ac:dyDescent="0.25">
      <c r="A78" s="29" t="s">
        <v>493</v>
      </c>
      <c r="B78" s="49" t="s">
        <v>107</v>
      </c>
      <c r="C78" s="36">
        <v>-2.4298739999999999</v>
      </c>
      <c r="D78" s="36">
        <v>3.9939840000000002</v>
      </c>
      <c r="E78" s="36">
        <v>-1.190623</v>
      </c>
      <c r="F78" s="36">
        <v>-11.396167999999999</v>
      </c>
      <c r="G78" s="36">
        <v>-18.192232000000001</v>
      </c>
      <c r="H78" s="36">
        <v>-23.121732999999999</v>
      </c>
      <c r="I78" s="36">
        <v>-26.762352</v>
      </c>
      <c r="J78" s="36">
        <v>-29.138528999999998</v>
      </c>
      <c r="K78" s="36">
        <v>-31.023657</v>
      </c>
      <c r="L78" s="36">
        <v>-32.312984</v>
      </c>
      <c r="M78" s="36">
        <v>-33.255474</v>
      </c>
      <c r="N78" s="36">
        <v>-34.068809999999999</v>
      </c>
      <c r="O78" s="36">
        <v>-35.228847999999999</v>
      </c>
      <c r="P78" s="36">
        <v>-35.449832999999998</v>
      </c>
      <c r="Q78" s="36">
        <v>-36.115639000000002</v>
      </c>
      <c r="R78" s="36">
        <v>-36.397789000000003</v>
      </c>
      <c r="S78" s="36">
        <v>-36.432644000000003</v>
      </c>
      <c r="T78" s="36">
        <v>-36.399127999999997</v>
      </c>
      <c r="U78" s="36">
        <v>-35.506698999999998</v>
      </c>
      <c r="V78" s="36">
        <v>-35.397835000000001</v>
      </c>
      <c r="W78" s="36">
        <v>-35.446156000000002</v>
      </c>
      <c r="X78" s="36">
        <v>-35.169643000000001</v>
      </c>
      <c r="Y78" s="36">
        <v>-34.888213999999998</v>
      </c>
      <c r="Z78" s="36">
        <v>-34.611862000000002</v>
      </c>
      <c r="AA78" s="36">
        <v>-33.884971999999998</v>
      </c>
      <c r="AB78" s="36">
        <v>-33.632545</v>
      </c>
      <c r="AC78" s="36">
        <v>-32.413448000000002</v>
      </c>
      <c r="AD78" s="36">
        <v>-31.590736</v>
      </c>
      <c r="AE78" s="36">
        <v>-30.666477</v>
      </c>
      <c r="AF78" s="36">
        <v>-28.964524999999998</v>
      </c>
      <c r="AG78" s="36">
        <v>-27.026066</v>
      </c>
      <c r="AH78" s="32">
        <v>8.3611000000000005E-2</v>
      </c>
    </row>
    <row r="79" spans="1:34" x14ac:dyDescent="0.25">
      <c r="B79" s="48" t="s">
        <v>220</v>
      </c>
    </row>
    <row r="80" spans="1:34" ht="15" customHeight="1" x14ac:dyDescent="0.25">
      <c r="A80" s="29" t="s">
        <v>494</v>
      </c>
      <c r="B80" s="49" t="s">
        <v>589</v>
      </c>
      <c r="C80" s="35">
        <v>96.442543000000001</v>
      </c>
      <c r="D80" s="35">
        <v>129.14503500000001</v>
      </c>
      <c r="E80" s="35">
        <v>145.974152</v>
      </c>
      <c r="F80" s="35">
        <v>135.121826</v>
      </c>
      <c r="G80" s="35">
        <v>119.383347</v>
      </c>
      <c r="H80" s="35">
        <v>100.136055</v>
      </c>
      <c r="I80" s="35">
        <v>92.840751999999995</v>
      </c>
      <c r="J80" s="35">
        <v>87.433730999999995</v>
      </c>
      <c r="K80" s="35">
        <v>82.929741000000007</v>
      </c>
      <c r="L80" s="35">
        <v>82.693352000000004</v>
      </c>
      <c r="M80" s="35">
        <v>81.785979999999995</v>
      </c>
      <c r="N80" s="35">
        <v>77.647659000000004</v>
      </c>
      <c r="O80" s="35">
        <v>75.089211000000006</v>
      </c>
      <c r="P80" s="35">
        <v>74.797652999999997</v>
      </c>
      <c r="Q80" s="35">
        <v>73.014938000000001</v>
      </c>
      <c r="R80" s="35">
        <v>70.959091000000001</v>
      </c>
      <c r="S80" s="35">
        <v>71.947509999999994</v>
      </c>
      <c r="T80" s="35">
        <v>74.059714999999997</v>
      </c>
      <c r="U80" s="35">
        <v>76.137321</v>
      </c>
      <c r="V80" s="35">
        <v>77.225677000000005</v>
      </c>
      <c r="W80" s="35">
        <v>73.711867999999996</v>
      </c>
      <c r="X80" s="35">
        <v>74.444519</v>
      </c>
      <c r="Y80" s="35">
        <v>75.878417999999996</v>
      </c>
      <c r="Z80" s="35">
        <v>76.451508000000004</v>
      </c>
      <c r="AA80" s="35">
        <v>74.271789999999996</v>
      </c>
      <c r="AB80" s="35">
        <v>71.318557999999996</v>
      </c>
      <c r="AC80" s="35">
        <v>71.107460000000003</v>
      </c>
      <c r="AD80" s="35">
        <v>77.009079</v>
      </c>
      <c r="AE80" s="35">
        <v>80.029983999999999</v>
      </c>
      <c r="AF80" s="35">
        <v>83.684546999999995</v>
      </c>
      <c r="AG80" s="35">
        <v>89.191360000000003</v>
      </c>
      <c r="AH80" s="32">
        <v>-2.6020000000000001E-3</v>
      </c>
    </row>
    <row r="82" spans="2:34" ht="15" customHeight="1" thickBot="1" x14ac:dyDescent="0.3"/>
    <row r="83" spans="2:34" ht="15" customHeight="1" x14ac:dyDescent="0.25">
      <c r="B83" s="79" t="s">
        <v>609</v>
      </c>
      <c r="C83" s="80"/>
      <c r="D83" s="80"/>
      <c r="E83" s="80"/>
      <c r="F83" s="80"/>
      <c r="G83" s="80"/>
      <c r="H83" s="80"/>
      <c r="I83" s="80"/>
      <c r="J83" s="80"/>
      <c r="K83" s="80"/>
      <c r="L83" s="80"/>
      <c r="M83" s="80"/>
      <c r="N83" s="80"/>
      <c r="O83" s="80"/>
      <c r="P83" s="80"/>
      <c r="Q83" s="80"/>
      <c r="R83" s="80"/>
      <c r="S83" s="80"/>
      <c r="T83" s="80"/>
      <c r="U83" s="80"/>
      <c r="V83" s="80"/>
      <c r="W83" s="80"/>
      <c r="X83" s="80"/>
      <c r="Y83" s="80"/>
      <c r="Z83" s="80"/>
      <c r="AA83" s="80"/>
      <c r="AB83" s="80"/>
      <c r="AC83" s="80"/>
      <c r="AD83" s="80"/>
      <c r="AE83" s="80"/>
      <c r="AF83" s="80"/>
      <c r="AG83" s="80"/>
      <c r="AH83" s="54"/>
    </row>
    <row r="84" spans="2:34" ht="15" customHeight="1" x14ac:dyDescent="0.25">
      <c r="B84" s="30" t="s">
        <v>590</v>
      </c>
    </row>
    <row r="85" spans="2:34" ht="15" customHeight="1" x14ac:dyDescent="0.25">
      <c r="B85" s="30" t="s">
        <v>591</v>
      </c>
    </row>
    <row r="86" spans="2:34" ht="15" customHeight="1" x14ac:dyDescent="0.25">
      <c r="B86" s="30" t="s">
        <v>592</v>
      </c>
    </row>
    <row r="87" spans="2:34" ht="15" customHeight="1" x14ac:dyDescent="0.25">
      <c r="B87" s="30" t="s">
        <v>108</v>
      </c>
    </row>
    <row r="88" spans="2:34" ht="15" customHeight="1" x14ac:dyDescent="0.25">
      <c r="B88" s="30" t="s">
        <v>593</v>
      </c>
    </row>
    <row r="89" spans="2:34" ht="15" customHeight="1" x14ac:dyDescent="0.25">
      <c r="B89" s="30" t="s">
        <v>109</v>
      </c>
    </row>
    <row r="90" spans="2:34" ht="15" customHeight="1" x14ac:dyDescent="0.25">
      <c r="B90" s="30" t="s">
        <v>594</v>
      </c>
    </row>
    <row r="91" spans="2:34" ht="15" customHeight="1" x14ac:dyDescent="0.25">
      <c r="B91" s="30" t="s">
        <v>595</v>
      </c>
    </row>
    <row r="92" spans="2:34" x14ac:dyDescent="0.25">
      <c r="B92" s="30" t="s">
        <v>221</v>
      </c>
    </row>
    <row r="93" spans="2:34" ht="15" customHeight="1" x14ac:dyDescent="0.25">
      <c r="B93" s="30" t="s">
        <v>596</v>
      </c>
    </row>
    <row r="94" spans="2:34" ht="15" customHeight="1" x14ac:dyDescent="0.25">
      <c r="B94" s="30" t="s">
        <v>597</v>
      </c>
    </row>
    <row r="95" spans="2:34" ht="15" customHeight="1" x14ac:dyDescent="0.25">
      <c r="B95" s="30" t="s">
        <v>598</v>
      </c>
    </row>
    <row r="96" spans="2:34" ht="15" customHeight="1" x14ac:dyDescent="0.25">
      <c r="B96" s="30" t="s">
        <v>495</v>
      </c>
    </row>
    <row r="97" spans="2:34" ht="15" customHeight="1" x14ac:dyDescent="0.25">
      <c r="B97" s="30" t="s">
        <v>599</v>
      </c>
    </row>
    <row r="98" spans="2:34" ht="15" customHeight="1" x14ac:dyDescent="0.25">
      <c r="B98" s="30" t="s">
        <v>600</v>
      </c>
    </row>
    <row r="99" spans="2:34" ht="15" customHeight="1" x14ac:dyDescent="0.25">
      <c r="B99" s="30" t="s">
        <v>601</v>
      </c>
    </row>
    <row r="100" spans="2:34" ht="15" customHeight="1" x14ac:dyDescent="0.25">
      <c r="B100" s="30" t="s">
        <v>502</v>
      </c>
    </row>
    <row r="101" spans="2:34" x14ac:dyDescent="0.25">
      <c r="B101" s="30" t="s">
        <v>602</v>
      </c>
    </row>
    <row r="102" spans="2:34" x14ac:dyDescent="0.25">
      <c r="B102" s="30" t="s">
        <v>603</v>
      </c>
    </row>
    <row r="103" spans="2:34" ht="15" customHeight="1" x14ac:dyDescent="0.25">
      <c r="B103" s="30" t="s">
        <v>604</v>
      </c>
    </row>
    <row r="104" spans="2:34" ht="15" customHeight="1" x14ac:dyDescent="0.25">
      <c r="B104" s="30" t="s">
        <v>605</v>
      </c>
    </row>
    <row r="105" spans="2:34" ht="15" customHeight="1" x14ac:dyDescent="0.25">
      <c r="B105" s="30" t="s">
        <v>606</v>
      </c>
    </row>
    <row r="106" spans="2:34" ht="15" customHeight="1" x14ac:dyDescent="0.25">
      <c r="B106" s="30" t="s">
        <v>607</v>
      </c>
    </row>
    <row r="107" spans="2:34" ht="15" customHeight="1" x14ac:dyDescent="0.25">
      <c r="B107" s="30" t="s">
        <v>110</v>
      </c>
    </row>
    <row r="108" spans="2:34" ht="15" customHeight="1" x14ac:dyDescent="0.25">
      <c r="B108" s="30" t="s">
        <v>560</v>
      </c>
    </row>
    <row r="109" spans="2:34" ht="15" customHeight="1" x14ac:dyDescent="0.25">
      <c r="B109" s="30" t="s">
        <v>561</v>
      </c>
    </row>
    <row r="110" spans="2:34" ht="15" customHeight="1" x14ac:dyDescent="0.25">
      <c r="B110" s="30" t="s">
        <v>608</v>
      </c>
    </row>
    <row r="111" spans="2:34" ht="15" customHeight="1" x14ac:dyDescent="0.25">
      <c r="B111" s="30" t="s">
        <v>563</v>
      </c>
    </row>
    <row r="112" spans="2:34" ht="15" customHeight="1" x14ac:dyDescent="0.25">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c r="AF112" s="81"/>
      <c r="AG112" s="81"/>
      <c r="AH112" s="81"/>
    </row>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4" ht="15" customHeight="1" x14ac:dyDescent="0.25"/>
    <row r="225"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spans="2:34" ht="15" customHeight="1" x14ac:dyDescent="0.25"/>
    <row r="306" spans="2:34" ht="15" customHeight="1" x14ac:dyDescent="0.25"/>
    <row r="307" spans="2:34" ht="15" customHeight="1" x14ac:dyDescent="0.25"/>
    <row r="308" spans="2:34" ht="15" customHeight="1" x14ac:dyDescent="0.25">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c r="AA308" s="81"/>
      <c r="AB308" s="81"/>
      <c r="AC308" s="81"/>
      <c r="AD308" s="81"/>
      <c r="AE308" s="81"/>
      <c r="AF308" s="81"/>
      <c r="AG308" s="81"/>
      <c r="AH308" s="81"/>
    </row>
    <row r="309" spans="2:34" ht="15" customHeight="1" x14ac:dyDescent="0.25"/>
    <row r="310" spans="2:34" ht="15" customHeight="1" x14ac:dyDescent="0.25"/>
    <row r="311" spans="2:34" ht="15" customHeight="1" x14ac:dyDescent="0.25"/>
    <row r="312" spans="2:34" ht="15" customHeight="1" x14ac:dyDescent="0.25"/>
    <row r="313" spans="2:34" ht="15" customHeight="1" x14ac:dyDescent="0.25"/>
    <row r="314" spans="2:34" ht="15" customHeight="1" x14ac:dyDescent="0.25"/>
    <row r="315" spans="2:34" ht="15" customHeight="1" x14ac:dyDescent="0.25"/>
    <row r="316" spans="2:34" ht="15" customHeight="1" x14ac:dyDescent="0.25"/>
    <row r="317" spans="2:34" ht="15" customHeight="1" x14ac:dyDescent="0.25"/>
    <row r="318" spans="2:34" ht="15" customHeight="1" x14ac:dyDescent="0.25"/>
    <row r="319" spans="2:34" ht="15" customHeight="1" x14ac:dyDescent="0.25"/>
    <row r="320" spans="2:34"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spans="2:34" ht="15" customHeight="1" x14ac:dyDescent="0.25"/>
    <row r="498" spans="2:34" ht="15" customHeight="1" x14ac:dyDescent="0.25"/>
    <row r="499" spans="2:34" ht="15" customHeight="1" x14ac:dyDescent="0.25"/>
    <row r="500" spans="2:34" ht="15" customHeight="1" x14ac:dyDescent="0.25"/>
    <row r="501" spans="2:34" ht="15" customHeight="1" x14ac:dyDescent="0.25"/>
    <row r="502" spans="2:34" ht="15" customHeight="1" x14ac:dyDescent="0.25"/>
    <row r="503" spans="2:34" ht="15" customHeight="1" x14ac:dyDescent="0.25"/>
    <row r="504" spans="2:34" ht="15" customHeight="1" x14ac:dyDescent="0.25"/>
    <row r="505" spans="2:34" ht="15" customHeight="1" x14ac:dyDescent="0.25"/>
    <row r="506" spans="2:34" ht="15" customHeight="1" x14ac:dyDescent="0.25"/>
    <row r="507" spans="2:34" ht="15" customHeight="1" x14ac:dyDescent="0.25"/>
    <row r="508" spans="2:34" ht="15" customHeight="1" x14ac:dyDescent="0.25"/>
    <row r="509" spans="2:34" ht="15" customHeight="1" x14ac:dyDescent="0.25"/>
    <row r="510" spans="2:34" ht="15" customHeight="1" x14ac:dyDescent="0.25"/>
    <row r="511" spans="2:34" ht="15" customHeight="1" x14ac:dyDescent="0.25">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c r="AA511" s="81"/>
      <c r="AB511" s="81"/>
      <c r="AC511" s="81"/>
      <c r="AD511" s="81"/>
      <c r="AE511" s="81"/>
      <c r="AF511" s="81"/>
      <c r="AG511" s="81"/>
      <c r="AH511" s="81"/>
    </row>
    <row r="512" spans="2:34"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spans="2:34" ht="15" customHeight="1" x14ac:dyDescent="0.25"/>
    <row r="706" spans="2:34" ht="15" customHeight="1" x14ac:dyDescent="0.25"/>
    <row r="707" spans="2:34" ht="15" customHeight="1" x14ac:dyDescent="0.25"/>
    <row r="708" spans="2:34" ht="15" customHeight="1" x14ac:dyDescent="0.25"/>
    <row r="709" spans="2:34" ht="15" customHeight="1" x14ac:dyDescent="0.25"/>
    <row r="710" spans="2:34" ht="15" customHeight="1" x14ac:dyDescent="0.25"/>
    <row r="711" spans="2:34" ht="15" customHeight="1" x14ac:dyDescent="0.25"/>
    <row r="712" spans="2:34" ht="15" customHeight="1" x14ac:dyDescent="0.25">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c r="AA712" s="81"/>
      <c r="AB712" s="81"/>
      <c r="AC712" s="81"/>
      <c r="AD712" s="81"/>
      <c r="AE712" s="81"/>
      <c r="AF712" s="81"/>
      <c r="AG712" s="81"/>
      <c r="AH712" s="81"/>
    </row>
    <row r="713" spans="2:34" ht="15" customHeight="1" x14ac:dyDescent="0.25"/>
    <row r="714" spans="2:34" ht="15" customHeight="1" x14ac:dyDescent="0.25"/>
    <row r="715" spans="2:34" ht="15" customHeight="1" x14ac:dyDescent="0.25"/>
    <row r="716" spans="2:34" ht="15" customHeight="1" x14ac:dyDescent="0.25"/>
    <row r="717" spans="2:34" ht="15" customHeight="1" x14ac:dyDescent="0.25"/>
    <row r="718" spans="2:34" ht="15" customHeight="1" x14ac:dyDescent="0.25"/>
    <row r="719" spans="2:34" ht="15" customHeight="1" x14ac:dyDescent="0.25"/>
    <row r="720" spans="2:34"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4" ht="15" customHeight="1" x14ac:dyDescent="0.25"/>
    <row r="882" spans="2:34" ht="15" customHeight="1" x14ac:dyDescent="0.25"/>
    <row r="883" spans="2:34" ht="15" customHeight="1" x14ac:dyDescent="0.25"/>
    <row r="884" spans="2:34" ht="15" customHeight="1" x14ac:dyDescent="0.25"/>
    <row r="885" spans="2:34" ht="15" customHeight="1" x14ac:dyDescent="0.25"/>
    <row r="886" spans="2:34" ht="15" customHeight="1" x14ac:dyDescent="0.25"/>
    <row r="887" spans="2:34" ht="15" customHeight="1" x14ac:dyDescent="0.25">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c r="AA887" s="81"/>
      <c r="AB887" s="81"/>
      <c r="AC887" s="81"/>
      <c r="AD887" s="81"/>
      <c r="AE887" s="81"/>
      <c r="AF887" s="81"/>
      <c r="AG887" s="81"/>
      <c r="AH887" s="81"/>
    </row>
    <row r="888" spans="2:34" ht="15" customHeight="1" x14ac:dyDescent="0.25"/>
    <row r="889" spans="2:34" ht="15" customHeight="1" x14ac:dyDescent="0.25"/>
    <row r="890" spans="2:34" ht="15" customHeight="1" x14ac:dyDescent="0.25"/>
    <row r="891" spans="2:34" ht="15" customHeight="1" x14ac:dyDescent="0.25"/>
    <row r="892" spans="2:34" ht="15" customHeight="1" x14ac:dyDescent="0.25"/>
    <row r="893" spans="2:34" ht="15" customHeight="1" x14ac:dyDescent="0.25"/>
    <row r="894" spans="2:34" ht="15" customHeight="1" x14ac:dyDescent="0.25"/>
    <row r="895" spans="2:34" ht="15" customHeight="1" x14ac:dyDescent="0.25"/>
    <row r="896" spans="2:34"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spans="2:34" ht="15" customHeight="1" x14ac:dyDescent="0.25"/>
    <row r="1090" spans="2:34" ht="15" customHeight="1" x14ac:dyDescent="0.25"/>
    <row r="1091" spans="2:34" ht="15" customHeight="1" x14ac:dyDescent="0.25"/>
    <row r="1092" spans="2:34" ht="15" customHeight="1" x14ac:dyDescent="0.25"/>
    <row r="1093" spans="2:34" ht="15" customHeight="1" x14ac:dyDescent="0.25"/>
    <row r="1094" spans="2:34" ht="15" customHeight="1" x14ac:dyDescent="0.25"/>
    <row r="1095" spans="2:34" ht="15" customHeight="1" x14ac:dyDescent="0.25"/>
    <row r="1096" spans="2:34" ht="15" customHeight="1" x14ac:dyDescent="0.25"/>
    <row r="1097" spans="2:34" ht="15" customHeight="1" x14ac:dyDescent="0.25"/>
    <row r="1098" spans="2:34" ht="15" customHeight="1" x14ac:dyDescent="0.25"/>
    <row r="1099" spans="2:34" ht="15" customHeight="1" x14ac:dyDescent="0.25"/>
    <row r="1100" spans="2:34" ht="15" customHeight="1" x14ac:dyDescent="0.25">
      <c r="B1100" s="81"/>
      <c r="C1100" s="81"/>
      <c r="D1100" s="81"/>
      <c r="E1100" s="81"/>
      <c r="F1100" s="81"/>
      <c r="G1100" s="81"/>
      <c r="H1100" s="81"/>
      <c r="I1100" s="81"/>
      <c r="J1100" s="81"/>
      <c r="K1100" s="81"/>
      <c r="L1100" s="81"/>
      <c r="M1100" s="81"/>
      <c r="N1100" s="81"/>
      <c r="O1100" s="81"/>
      <c r="P1100" s="81"/>
      <c r="Q1100" s="81"/>
      <c r="R1100" s="81"/>
      <c r="S1100" s="81"/>
      <c r="T1100" s="81"/>
      <c r="U1100" s="81"/>
      <c r="V1100" s="81"/>
      <c r="W1100" s="81"/>
      <c r="X1100" s="81"/>
      <c r="Y1100" s="81"/>
      <c r="Z1100" s="81"/>
      <c r="AA1100" s="81"/>
      <c r="AB1100" s="81"/>
      <c r="AC1100" s="81"/>
      <c r="AD1100" s="81"/>
      <c r="AE1100" s="81"/>
      <c r="AF1100" s="81"/>
      <c r="AG1100" s="81"/>
      <c r="AH1100" s="81"/>
    </row>
    <row r="1101" spans="2:34" ht="15" customHeight="1" x14ac:dyDescent="0.25"/>
    <row r="1102" spans="2:34" ht="15" customHeight="1" x14ac:dyDescent="0.25"/>
    <row r="1103" spans="2:34" ht="15" customHeight="1" x14ac:dyDescent="0.25"/>
    <row r="1104" spans="2:3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3"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spans="2:34" ht="15" customHeight="1" x14ac:dyDescent="0.25"/>
    <row r="1218" spans="2:34" ht="15" customHeight="1" x14ac:dyDescent="0.25"/>
    <row r="1219" spans="2:34" ht="15" customHeight="1" x14ac:dyDescent="0.25"/>
    <row r="1220" spans="2:34" ht="15" customHeight="1" x14ac:dyDescent="0.25"/>
    <row r="1221" spans="2:34" ht="15" customHeight="1" x14ac:dyDescent="0.25"/>
    <row r="1222" spans="2:34" ht="15" customHeight="1" x14ac:dyDescent="0.25"/>
    <row r="1223" spans="2:34" ht="15" customHeight="1" x14ac:dyDescent="0.25"/>
    <row r="1224" spans="2:34" ht="15" customHeight="1" x14ac:dyDescent="0.25"/>
    <row r="1225" spans="2:34" ht="15" customHeight="1" x14ac:dyDescent="0.25"/>
    <row r="1226" spans="2:34" ht="15" customHeight="1" x14ac:dyDescent="0.25"/>
    <row r="1227" spans="2:34" ht="15" customHeight="1" x14ac:dyDescent="0.25">
      <c r="B1227" s="81"/>
      <c r="C1227" s="81"/>
      <c r="D1227" s="81"/>
      <c r="E1227" s="81"/>
      <c r="F1227" s="81"/>
      <c r="G1227" s="81"/>
      <c r="H1227" s="81"/>
      <c r="I1227" s="81"/>
      <c r="J1227" s="81"/>
      <c r="K1227" s="81"/>
      <c r="L1227" s="81"/>
      <c r="M1227" s="81"/>
      <c r="N1227" s="81"/>
      <c r="O1227" s="81"/>
      <c r="P1227" s="81"/>
      <c r="Q1227" s="81"/>
      <c r="R1227" s="81"/>
      <c r="S1227" s="81"/>
      <c r="T1227" s="81"/>
      <c r="U1227" s="81"/>
      <c r="V1227" s="81"/>
      <c r="W1227" s="81"/>
      <c r="X1227" s="81"/>
      <c r="Y1227" s="81"/>
      <c r="Z1227" s="81"/>
      <c r="AA1227" s="81"/>
      <c r="AB1227" s="81"/>
      <c r="AC1227" s="81"/>
      <c r="AD1227" s="81"/>
      <c r="AE1227" s="81"/>
      <c r="AF1227" s="81"/>
      <c r="AG1227" s="81"/>
      <c r="AH1227" s="81"/>
    </row>
    <row r="1228" spans="2:34" ht="15" customHeight="1" x14ac:dyDescent="0.25"/>
    <row r="1229" spans="2:34" ht="15" customHeight="1" x14ac:dyDescent="0.25"/>
    <row r="1230" spans="2:34" ht="15" customHeight="1" x14ac:dyDescent="0.25"/>
    <row r="1231" spans="2:34" ht="15" customHeight="1" x14ac:dyDescent="0.25"/>
    <row r="1232" spans="2:34" ht="15" customHeight="1" x14ac:dyDescent="0.25"/>
    <row r="1233" ht="15" customHeight="1" x14ac:dyDescent="0.25"/>
    <row r="1234" ht="15" customHeight="1" x14ac:dyDescent="0.25"/>
    <row r="1235" ht="15"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5" customHeight="1" x14ac:dyDescent="0.25"/>
    <row r="1253" ht="15" customHeight="1" x14ac:dyDescent="0.25"/>
    <row r="1254" ht="15" customHeight="1" x14ac:dyDescent="0.25"/>
    <row r="1255" ht="15" customHeight="1" x14ac:dyDescent="0.25"/>
    <row r="1256" ht="15"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5" customHeight="1" x14ac:dyDescent="0.25"/>
    <row r="1276" ht="15" customHeight="1" x14ac:dyDescent="0.25"/>
    <row r="1277" ht="15" customHeight="1" x14ac:dyDescent="0.25"/>
    <row r="1278" ht="15" customHeight="1" x14ac:dyDescent="0.25"/>
    <row r="1279" ht="15" customHeight="1" x14ac:dyDescent="0.25"/>
    <row r="1280" ht="15" customHeight="1" x14ac:dyDescent="0.25"/>
    <row r="1281" ht="15" customHeight="1" x14ac:dyDescent="0.25"/>
    <row r="1282" ht="15" customHeight="1" x14ac:dyDescent="0.25"/>
    <row r="1283" ht="15" customHeight="1" x14ac:dyDescent="0.25"/>
    <row r="1284" ht="15" customHeight="1" x14ac:dyDescent="0.25"/>
    <row r="1285" ht="15" customHeight="1" x14ac:dyDescent="0.25"/>
    <row r="1286" ht="15" customHeight="1" x14ac:dyDescent="0.25"/>
    <row r="1287" ht="15" customHeight="1" x14ac:dyDescent="0.25"/>
    <row r="1288" ht="15" customHeight="1" x14ac:dyDescent="0.25"/>
    <row r="1289" ht="15" customHeight="1" x14ac:dyDescent="0.25"/>
    <row r="1290" ht="15" customHeight="1" x14ac:dyDescent="0.25"/>
    <row r="1291" ht="15" customHeight="1" x14ac:dyDescent="0.25"/>
    <row r="1292" ht="15" customHeight="1" x14ac:dyDescent="0.25"/>
    <row r="1293" ht="15" customHeight="1" x14ac:dyDescent="0.25"/>
    <row r="1294" ht="15" customHeight="1" x14ac:dyDescent="0.25"/>
    <row r="1295" ht="15" customHeight="1" x14ac:dyDescent="0.25"/>
    <row r="1296" ht="15" customHeight="1" x14ac:dyDescent="0.25"/>
    <row r="1297" ht="15" customHeight="1" x14ac:dyDescent="0.25"/>
    <row r="1298" ht="15" customHeight="1" x14ac:dyDescent="0.25"/>
    <row r="1299" ht="15"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5" customHeight="1" x14ac:dyDescent="0.25"/>
    <row r="1307" ht="15" customHeight="1" x14ac:dyDescent="0.25"/>
    <row r="1308" ht="15" customHeight="1" x14ac:dyDescent="0.25"/>
    <row r="1309" ht="15" customHeight="1" x14ac:dyDescent="0.25"/>
    <row r="1310" ht="15" customHeight="1" x14ac:dyDescent="0.25"/>
    <row r="1311" ht="15" customHeight="1" x14ac:dyDescent="0.25"/>
    <row r="1312" ht="15" customHeight="1" x14ac:dyDescent="0.25"/>
    <row r="1313" ht="15" customHeight="1" x14ac:dyDescent="0.25"/>
    <row r="1314" ht="15" customHeight="1" x14ac:dyDescent="0.25"/>
    <row r="1315" ht="15"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5"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5"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spans="2:34" ht="15" customHeight="1" x14ac:dyDescent="0.25"/>
    <row r="1378" spans="2:34" ht="15" customHeight="1" x14ac:dyDescent="0.25"/>
    <row r="1379" spans="2:34" ht="15" customHeight="1" x14ac:dyDescent="0.25"/>
    <row r="1380" spans="2:34" ht="15" customHeight="1" x14ac:dyDescent="0.25"/>
    <row r="1381" spans="2:34" ht="15" customHeight="1" x14ac:dyDescent="0.25"/>
    <row r="1382" spans="2:34" ht="15" customHeight="1" x14ac:dyDescent="0.25"/>
    <row r="1383" spans="2:34" ht="15" customHeight="1" x14ac:dyDescent="0.25"/>
    <row r="1384" spans="2:34" ht="15" customHeight="1" x14ac:dyDescent="0.25"/>
    <row r="1385" spans="2:34" ht="15" customHeight="1" x14ac:dyDescent="0.25"/>
    <row r="1386" spans="2:34" ht="15" customHeight="1" x14ac:dyDescent="0.25"/>
    <row r="1387" spans="2:34" ht="15" customHeight="1" x14ac:dyDescent="0.25"/>
    <row r="1388" spans="2:34" ht="15" customHeight="1" x14ac:dyDescent="0.25"/>
    <row r="1389" spans="2:34" ht="15" customHeight="1" x14ac:dyDescent="0.25"/>
    <row r="1390" spans="2:34" ht="15" customHeight="1" x14ac:dyDescent="0.25">
      <c r="B1390" s="81"/>
      <c r="C1390" s="81"/>
      <c r="D1390" s="81"/>
      <c r="E1390" s="81"/>
      <c r="F1390" s="81"/>
      <c r="G1390" s="81"/>
      <c r="H1390" s="81"/>
      <c r="I1390" s="81"/>
      <c r="J1390" s="81"/>
      <c r="K1390" s="81"/>
      <c r="L1390" s="81"/>
      <c r="M1390" s="81"/>
      <c r="N1390" s="81"/>
      <c r="O1390" s="81"/>
      <c r="P1390" s="81"/>
      <c r="Q1390" s="81"/>
      <c r="R1390" s="81"/>
      <c r="S1390" s="81"/>
      <c r="T1390" s="81"/>
      <c r="U1390" s="81"/>
      <c r="V1390" s="81"/>
      <c r="W1390" s="81"/>
      <c r="X1390" s="81"/>
      <c r="Y1390" s="81"/>
      <c r="Z1390" s="81"/>
      <c r="AA1390" s="81"/>
      <c r="AB1390" s="81"/>
      <c r="AC1390" s="81"/>
      <c r="AD1390" s="81"/>
      <c r="AE1390" s="81"/>
      <c r="AF1390" s="81"/>
      <c r="AG1390" s="81"/>
      <c r="AH1390" s="81"/>
    </row>
    <row r="1391" spans="2:34" ht="15" customHeight="1" x14ac:dyDescent="0.25"/>
    <row r="1392" spans="2:34" ht="15" customHeight="1" x14ac:dyDescent="0.25"/>
    <row r="1393" ht="15" customHeight="1" x14ac:dyDescent="0.25"/>
    <row r="1394" ht="15" customHeight="1" x14ac:dyDescent="0.25"/>
    <row r="1395" ht="15" customHeight="1" x14ac:dyDescent="0.25"/>
    <row r="1396" ht="15" customHeight="1" x14ac:dyDescent="0.25"/>
    <row r="1397" ht="15"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5"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5"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spans="2:34" ht="15" customHeight="1" x14ac:dyDescent="0.25"/>
    <row r="1490" spans="2:34" ht="15" customHeight="1" x14ac:dyDescent="0.25"/>
    <row r="1491" spans="2:34" ht="15" customHeight="1" x14ac:dyDescent="0.25"/>
    <row r="1492" spans="2:34" ht="15" customHeight="1" x14ac:dyDescent="0.25"/>
    <row r="1493" spans="2:34" ht="15" customHeight="1" x14ac:dyDescent="0.25"/>
    <row r="1494" spans="2:34" ht="15" customHeight="1" x14ac:dyDescent="0.25"/>
    <row r="1495" spans="2:34" ht="15" customHeight="1" x14ac:dyDescent="0.25"/>
    <row r="1496" spans="2:34" ht="15" customHeight="1" x14ac:dyDescent="0.25"/>
    <row r="1497" spans="2:34" ht="15" customHeight="1" x14ac:dyDescent="0.25"/>
    <row r="1498" spans="2:34" ht="15" customHeight="1" x14ac:dyDescent="0.25"/>
    <row r="1499" spans="2:34" ht="15" customHeight="1" x14ac:dyDescent="0.25"/>
    <row r="1500" spans="2:34" ht="15" customHeight="1" x14ac:dyDescent="0.25"/>
    <row r="1501" spans="2:34" ht="15" customHeight="1" x14ac:dyDescent="0.25"/>
    <row r="1502" spans="2:34" ht="15" customHeight="1" x14ac:dyDescent="0.25">
      <c r="B1502" s="81"/>
      <c r="C1502" s="81"/>
      <c r="D1502" s="81"/>
      <c r="E1502" s="81"/>
      <c r="F1502" s="81"/>
      <c r="G1502" s="81"/>
      <c r="H1502" s="81"/>
      <c r="I1502" s="81"/>
      <c r="J1502" s="81"/>
      <c r="K1502" s="81"/>
      <c r="L1502" s="81"/>
      <c r="M1502" s="81"/>
      <c r="N1502" s="81"/>
      <c r="O1502" s="81"/>
      <c r="P1502" s="81"/>
      <c r="Q1502" s="81"/>
      <c r="R1502" s="81"/>
      <c r="S1502" s="81"/>
      <c r="T1502" s="81"/>
      <c r="U1502" s="81"/>
      <c r="V1502" s="81"/>
      <c r="W1502" s="81"/>
      <c r="X1502" s="81"/>
      <c r="Y1502" s="81"/>
      <c r="Z1502" s="81"/>
      <c r="AA1502" s="81"/>
      <c r="AB1502" s="81"/>
      <c r="AC1502" s="81"/>
      <c r="AD1502" s="81"/>
      <c r="AE1502" s="81"/>
      <c r="AF1502" s="81"/>
      <c r="AG1502" s="81"/>
      <c r="AH1502" s="81"/>
    </row>
    <row r="1503" spans="2:34" ht="15" customHeight="1" x14ac:dyDescent="0.25"/>
    <row r="1504" spans="2:34"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row r="1512" ht="15" customHeight="1" x14ac:dyDescent="0.25"/>
    <row r="1513" ht="15" customHeight="1" x14ac:dyDescent="0.25"/>
    <row r="1514" ht="15" customHeight="1" x14ac:dyDescent="0.25"/>
    <row r="1515" ht="15" customHeight="1" x14ac:dyDescent="0.25"/>
    <row r="1516" ht="15" customHeight="1" x14ac:dyDescent="0.25"/>
    <row r="1517" ht="15" customHeight="1" x14ac:dyDescent="0.25"/>
    <row r="1518" ht="15" customHeight="1" x14ac:dyDescent="0.25"/>
    <row r="1519" ht="15" customHeight="1" x14ac:dyDescent="0.25"/>
    <row r="1520" ht="15" customHeight="1" x14ac:dyDescent="0.25"/>
    <row r="1521" ht="15" customHeight="1" x14ac:dyDescent="0.25"/>
    <row r="1522" ht="15" customHeight="1" x14ac:dyDescent="0.25"/>
    <row r="1523" ht="15" customHeight="1" x14ac:dyDescent="0.25"/>
    <row r="1524" ht="15"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5" customHeight="1" x14ac:dyDescent="0.25"/>
    <row r="1585" ht="15"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spans="2:34" ht="15" customHeight="1" x14ac:dyDescent="0.25"/>
    <row r="1602" spans="2:34" ht="15" customHeight="1" x14ac:dyDescent="0.25"/>
    <row r="1603" spans="2:34" ht="15" customHeight="1" x14ac:dyDescent="0.25"/>
    <row r="1604" spans="2:34" ht="15" customHeight="1" x14ac:dyDescent="0.25">
      <c r="B1604" s="81"/>
      <c r="C1604" s="81"/>
      <c r="D1604" s="81"/>
      <c r="E1604" s="81"/>
      <c r="F1604" s="81"/>
      <c r="G1604" s="81"/>
      <c r="H1604" s="81"/>
      <c r="I1604" s="81"/>
      <c r="J1604" s="81"/>
      <c r="K1604" s="81"/>
      <c r="L1604" s="81"/>
      <c r="M1604" s="81"/>
      <c r="N1604" s="81"/>
      <c r="O1604" s="81"/>
      <c r="P1604" s="81"/>
      <c r="Q1604" s="81"/>
      <c r="R1604" s="81"/>
      <c r="S1604" s="81"/>
      <c r="T1604" s="81"/>
      <c r="U1604" s="81"/>
      <c r="V1604" s="81"/>
      <c r="W1604" s="81"/>
      <c r="X1604" s="81"/>
      <c r="Y1604" s="81"/>
      <c r="Z1604" s="81"/>
      <c r="AA1604" s="81"/>
      <c r="AB1604" s="81"/>
      <c r="AC1604" s="81"/>
      <c r="AD1604" s="81"/>
      <c r="AE1604" s="81"/>
      <c r="AF1604" s="81"/>
      <c r="AG1604" s="81"/>
      <c r="AH1604" s="81"/>
    </row>
    <row r="1605" spans="2:34" ht="15" customHeight="1" x14ac:dyDescent="0.25"/>
    <row r="1606" spans="2:34" ht="15" customHeight="1" x14ac:dyDescent="0.25"/>
    <row r="1607" spans="2:34" ht="15" customHeight="1" x14ac:dyDescent="0.25"/>
    <row r="1608" spans="2:34" ht="15" customHeight="1" x14ac:dyDescent="0.25"/>
    <row r="1609" spans="2:34" ht="15" customHeight="1" x14ac:dyDescent="0.25"/>
    <row r="1610" spans="2:34" ht="15" customHeight="1" x14ac:dyDescent="0.25"/>
    <row r="1611" spans="2:34" ht="15" customHeight="1" x14ac:dyDescent="0.25"/>
    <row r="1612" spans="2:34" ht="15" customHeight="1" x14ac:dyDescent="0.25"/>
    <row r="1613" spans="2:34" ht="15" customHeight="1" x14ac:dyDescent="0.25"/>
    <row r="1614" spans="2:34" ht="15" customHeight="1" x14ac:dyDescent="0.25"/>
    <row r="1615" spans="2:34" ht="15" customHeight="1" x14ac:dyDescent="0.25"/>
    <row r="1616" spans="2:34"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5" customHeight="1" x14ac:dyDescent="0.25"/>
    <row r="1641" ht="15"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5" customHeight="1" x14ac:dyDescent="0.25"/>
    <row r="1697" spans="2:34" ht="15" customHeight="1" x14ac:dyDescent="0.25"/>
    <row r="1698" spans="2:34" ht="15" customHeight="1" x14ac:dyDescent="0.25">
      <c r="B1698" s="81"/>
      <c r="C1698" s="81"/>
      <c r="D1698" s="81"/>
      <c r="E1698" s="81"/>
      <c r="F1698" s="81"/>
      <c r="G1698" s="81"/>
      <c r="H1698" s="81"/>
      <c r="I1698" s="81"/>
      <c r="J1698" s="81"/>
      <c r="K1698" s="81"/>
      <c r="L1698" s="81"/>
      <c r="M1698" s="81"/>
      <c r="N1698" s="81"/>
      <c r="O1698" s="81"/>
      <c r="P1698" s="81"/>
      <c r="Q1698" s="81"/>
      <c r="R1698" s="81"/>
      <c r="S1698" s="81"/>
      <c r="T1698" s="81"/>
      <c r="U1698" s="81"/>
      <c r="V1698" s="81"/>
      <c r="W1698" s="81"/>
      <c r="X1698" s="81"/>
      <c r="Y1698" s="81"/>
      <c r="Z1698" s="81"/>
      <c r="AA1698" s="81"/>
      <c r="AB1698" s="81"/>
      <c r="AC1698" s="81"/>
      <c r="AD1698" s="81"/>
      <c r="AE1698" s="81"/>
      <c r="AF1698" s="81"/>
      <c r="AG1698" s="81"/>
      <c r="AH1698" s="81"/>
    </row>
    <row r="1699" spans="2:34" ht="15" customHeight="1" x14ac:dyDescent="0.25"/>
    <row r="1700" spans="2:34" ht="15" customHeight="1" x14ac:dyDescent="0.25"/>
    <row r="1701" spans="2:34" ht="15" customHeight="1" x14ac:dyDescent="0.25"/>
    <row r="1702" spans="2:34" ht="15" customHeight="1" x14ac:dyDescent="0.25"/>
    <row r="1703" spans="2:34" ht="15" customHeight="1" x14ac:dyDescent="0.25"/>
    <row r="1704" spans="2:34" ht="15" customHeight="1" x14ac:dyDescent="0.25"/>
    <row r="1705" spans="2:34" ht="15" customHeight="1" x14ac:dyDescent="0.25"/>
    <row r="1706" spans="2:34" ht="15" customHeight="1" x14ac:dyDescent="0.25"/>
    <row r="1707" spans="2:34" ht="15" customHeight="1" x14ac:dyDescent="0.25"/>
    <row r="1708" spans="2:34" ht="15" customHeight="1" x14ac:dyDescent="0.25"/>
    <row r="1709" spans="2:34" ht="15" customHeight="1" x14ac:dyDescent="0.25"/>
    <row r="1710" spans="2:34" ht="15" customHeight="1" x14ac:dyDescent="0.25"/>
    <row r="1711" spans="2:34" ht="15" customHeight="1" x14ac:dyDescent="0.25"/>
    <row r="1712" spans="2:34" ht="15" customHeight="1" x14ac:dyDescent="0.25"/>
    <row r="1713" ht="15" customHeight="1" x14ac:dyDescent="0.25"/>
    <row r="1714" ht="15" customHeight="1" x14ac:dyDescent="0.25"/>
    <row r="1715" ht="15" customHeight="1" x14ac:dyDescent="0.25"/>
    <row r="1716" ht="15" customHeight="1" x14ac:dyDescent="0.25"/>
    <row r="1717" ht="15" customHeight="1" x14ac:dyDescent="0.25"/>
    <row r="1718" ht="15" customHeight="1" x14ac:dyDescent="0.25"/>
    <row r="1719" ht="15" customHeight="1" x14ac:dyDescent="0.25"/>
    <row r="1720" ht="15" customHeight="1" x14ac:dyDescent="0.25"/>
    <row r="1721" ht="15" customHeight="1" x14ac:dyDescent="0.25"/>
    <row r="1722" ht="15" customHeight="1" x14ac:dyDescent="0.25"/>
    <row r="1723" ht="15" customHeight="1" x14ac:dyDescent="0.25"/>
    <row r="1724" ht="15"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5"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5"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5"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5"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5" customHeight="1" x14ac:dyDescent="0.25"/>
    <row r="1886" ht="15" customHeight="1" x14ac:dyDescent="0.25"/>
    <row r="1887" ht="15"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5"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spans="2:34" ht="15" customHeight="1" x14ac:dyDescent="0.25"/>
    <row r="1938" spans="2:34" ht="15" customHeight="1" x14ac:dyDescent="0.25"/>
    <row r="1939" spans="2:34" ht="15" customHeight="1" x14ac:dyDescent="0.25"/>
    <row r="1940" spans="2:34" ht="15" customHeight="1" x14ac:dyDescent="0.25"/>
    <row r="1941" spans="2:34" ht="15" customHeight="1" x14ac:dyDescent="0.25"/>
    <row r="1942" spans="2:34" ht="15" customHeight="1" x14ac:dyDescent="0.25"/>
    <row r="1943" spans="2:34" ht="15" customHeight="1" x14ac:dyDescent="0.25"/>
    <row r="1944" spans="2:34" ht="15" customHeight="1" x14ac:dyDescent="0.25"/>
    <row r="1945" spans="2:34" ht="15" customHeight="1" x14ac:dyDescent="0.25">
      <c r="B1945" s="81"/>
      <c r="C1945" s="81"/>
      <c r="D1945" s="81"/>
      <c r="E1945" s="81"/>
      <c r="F1945" s="81"/>
      <c r="G1945" s="81"/>
      <c r="H1945" s="81"/>
      <c r="I1945" s="81"/>
      <c r="J1945" s="81"/>
      <c r="K1945" s="81"/>
      <c r="L1945" s="81"/>
      <c r="M1945" s="81"/>
      <c r="N1945" s="81"/>
      <c r="O1945" s="81"/>
      <c r="P1945" s="81"/>
      <c r="Q1945" s="81"/>
      <c r="R1945" s="81"/>
      <c r="S1945" s="81"/>
      <c r="T1945" s="81"/>
      <c r="U1945" s="81"/>
      <c r="V1945" s="81"/>
      <c r="W1945" s="81"/>
      <c r="X1945" s="81"/>
      <c r="Y1945" s="81"/>
      <c r="Z1945" s="81"/>
      <c r="AA1945" s="81"/>
      <c r="AB1945" s="81"/>
      <c r="AC1945" s="81"/>
      <c r="AD1945" s="81"/>
      <c r="AE1945" s="81"/>
      <c r="AF1945" s="81"/>
      <c r="AG1945" s="81"/>
      <c r="AH1945" s="81"/>
    </row>
    <row r="1946" spans="2:34" ht="15" customHeight="1" x14ac:dyDescent="0.25"/>
    <row r="1947" spans="2:34" ht="15" customHeight="1" x14ac:dyDescent="0.25"/>
    <row r="1948" spans="2:34" ht="15" customHeight="1" x14ac:dyDescent="0.25"/>
    <row r="1949" spans="2:34" ht="15" customHeight="1" x14ac:dyDescent="0.25"/>
    <row r="1950" spans="2:34" ht="15" customHeight="1" x14ac:dyDescent="0.25"/>
    <row r="1951" spans="2:34" ht="15" customHeight="1" x14ac:dyDescent="0.25"/>
    <row r="1952" spans="2:34"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5" customHeight="1" x14ac:dyDescent="0.25"/>
    <row r="1960" ht="15" customHeight="1" x14ac:dyDescent="0.25"/>
    <row r="1961" ht="15"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5"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5"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5" customHeight="1" x14ac:dyDescent="0.25"/>
    <row r="1999" ht="15" customHeight="1" x14ac:dyDescent="0.25"/>
    <row r="2000" ht="15" customHeight="1" x14ac:dyDescent="0.25"/>
    <row r="2001" ht="15" customHeight="1" x14ac:dyDescent="0.25"/>
    <row r="2002" ht="15" customHeight="1" x14ac:dyDescent="0.25"/>
    <row r="2003" ht="15" customHeight="1" x14ac:dyDescent="0.25"/>
    <row r="2004" ht="15" customHeight="1" x14ac:dyDescent="0.25"/>
    <row r="2005" ht="15" customHeight="1" x14ac:dyDescent="0.25"/>
    <row r="2006" ht="15" customHeight="1" x14ac:dyDescent="0.25"/>
    <row r="2007" ht="15" customHeight="1" x14ac:dyDescent="0.25"/>
    <row r="2008" ht="15" customHeight="1" x14ac:dyDescent="0.25"/>
    <row r="2009" ht="15" customHeight="1" x14ac:dyDescent="0.25"/>
    <row r="2010" ht="15" customHeight="1" x14ac:dyDescent="0.25"/>
    <row r="2011" ht="15" customHeight="1" x14ac:dyDescent="0.25"/>
    <row r="2012" ht="15" customHeight="1" x14ac:dyDescent="0.25"/>
    <row r="2013" ht="15" customHeight="1" x14ac:dyDescent="0.25"/>
    <row r="2014" ht="15" customHeight="1" x14ac:dyDescent="0.25"/>
    <row r="2015" ht="15" customHeight="1" x14ac:dyDescent="0.25"/>
    <row r="2016" ht="15" customHeight="1" x14ac:dyDescent="0.25"/>
    <row r="2017" spans="2:34" ht="15" customHeight="1" x14ac:dyDescent="0.25"/>
    <row r="2018" spans="2:34" ht="15" customHeight="1" x14ac:dyDescent="0.25"/>
    <row r="2019" spans="2:34" ht="15" customHeight="1" x14ac:dyDescent="0.25"/>
    <row r="2020" spans="2:34" ht="15" customHeight="1" x14ac:dyDescent="0.25"/>
    <row r="2021" spans="2:34" ht="15" customHeight="1" x14ac:dyDescent="0.25"/>
    <row r="2022" spans="2:34" ht="15" customHeight="1" x14ac:dyDescent="0.25"/>
    <row r="2023" spans="2:34" ht="15" customHeight="1" x14ac:dyDescent="0.25"/>
    <row r="2024" spans="2:34" ht="15" customHeight="1" x14ac:dyDescent="0.25"/>
    <row r="2025" spans="2:34" ht="15" customHeight="1" x14ac:dyDescent="0.25"/>
    <row r="2026" spans="2:34" ht="15" customHeight="1" x14ac:dyDescent="0.25"/>
    <row r="2027" spans="2:34" ht="15" customHeight="1" x14ac:dyDescent="0.25"/>
    <row r="2028" spans="2:34" ht="15" customHeight="1" x14ac:dyDescent="0.25"/>
    <row r="2029" spans="2:34" ht="15" customHeight="1" x14ac:dyDescent="0.25"/>
    <row r="2030" spans="2:34" ht="15" customHeight="1" x14ac:dyDescent="0.25"/>
    <row r="2031" spans="2:34" ht="15" customHeight="1" x14ac:dyDescent="0.25">
      <c r="B2031" s="81"/>
      <c r="C2031" s="81"/>
      <c r="D2031" s="81"/>
      <c r="E2031" s="81"/>
      <c r="F2031" s="81"/>
      <c r="G2031" s="81"/>
      <c r="H2031" s="81"/>
      <c r="I2031" s="81"/>
      <c r="J2031" s="81"/>
      <c r="K2031" s="81"/>
      <c r="L2031" s="81"/>
      <c r="M2031" s="81"/>
      <c r="N2031" s="81"/>
      <c r="O2031" s="81"/>
      <c r="P2031" s="81"/>
      <c r="Q2031" s="81"/>
      <c r="R2031" s="81"/>
      <c r="S2031" s="81"/>
      <c r="T2031" s="81"/>
      <c r="U2031" s="81"/>
      <c r="V2031" s="81"/>
      <c r="W2031" s="81"/>
      <c r="X2031" s="81"/>
      <c r="Y2031" s="81"/>
      <c r="Z2031" s="81"/>
      <c r="AA2031" s="81"/>
      <c r="AB2031" s="81"/>
      <c r="AC2031" s="81"/>
      <c r="AD2031" s="81"/>
      <c r="AE2031" s="81"/>
      <c r="AF2031" s="81"/>
      <c r="AG2031" s="81"/>
      <c r="AH2031" s="81"/>
    </row>
    <row r="2032" spans="2:34" ht="15" customHeight="1" x14ac:dyDescent="0.25"/>
    <row r="2033" ht="15" customHeight="1" x14ac:dyDescent="0.25"/>
    <row r="2034" ht="15" customHeight="1" x14ac:dyDescent="0.25"/>
    <row r="2035" ht="15" customHeight="1" x14ac:dyDescent="0.25"/>
    <row r="2036" ht="15" customHeight="1" x14ac:dyDescent="0.25"/>
    <row r="2037" ht="15" customHeight="1" x14ac:dyDescent="0.25"/>
    <row r="2038" ht="15" customHeight="1" x14ac:dyDescent="0.25"/>
    <row r="2039" ht="15" customHeight="1" x14ac:dyDescent="0.25"/>
    <row r="2040" ht="15" customHeight="1" x14ac:dyDescent="0.25"/>
    <row r="2041" ht="15" customHeight="1" x14ac:dyDescent="0.25"/>
    <row r="2042" ht="15" customHeight="1" x14ac:dyDescent="0.25"/>
    <row r="2043" ht="15" customHeight="1" x14ac:dyDescent="0.25"/>
    <row r="2044" ht="15" customHeight="1" x14ac:dyDescent="0.25"/>
    <row r="2045" ht="15" customHeight="1" x14ac:dyDescent="0.25"/>
    <row r="2046" ht="15" customHeight="1" x14ac:dyDescent="0.25"/>
    <row r="2047" ht="15" customHeight="1" x14ac:dyDescent="0.25"/>
    <row r="2048" ht="15" customHeight="1" x14ac:dyDescent="0.25"/>
    <row r="2049" ht="15"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5" customHeight="1" x14ac:dyDescent="0.25"/>
    <row r="2145" spans="2:34" ht="15" customHeight="1" x14ac:dyDescent="0.25"/>
    <row r="2146" spans="2:34" ht="15" customHeight="1" x14ac:dyDescent="0.25"/>
    <row r="2147" spans="2:34" ht="15" customHeight="1" x14ac:dyDescent="0.25"/>
    <row r="2148" spans="2:34" ht="15" customHeight="1" x14ac:dyDescent="0.25"/>
    <row r="2149" spans="2:34" ht="15" customHeight="1" x14ac:dyDescent="0.25"/>
    <row r="2150" spans="2:34" ht="15" customHeight="1" x14ac:dyDescent="0.25"/>
    <row r="2151" spans="2:34" ht="15" customHeight="1" x14ac:dyDescent="0.25"/>
    <row r="2152" spans="2:34" ht="15" customHeight="1" x14ac:dyDescent="0.25"/>
    <row r="2153" spans="2:34" ht="15" customHeight="1" x14ac:dyDescent="0.25">
      <c r="B2153" s="81"/>
      <c r="C2153" s="81"/>
      <c r="D2153" s="81"/>
      <c r="E2153" s="81"/>
      <c r="F2153" s="81"/>
      <c r="G2153" s="81"/>
      <c r="H2153" s="81"/>
      <c r="I2153" s="81"/>
      <c r="J2153" s="81"/>
      <c r="K2153" s="81"/>
      <c r="L2153" s="81"/>
      <c r="M2153" s="81"/>
      <c r="N2153" s="81"/>
      <c r="O2153" s="81"/>
      <c r="P2153" s="81"/>
      <c r="Q2153" s="81"/>
      <c r="R2153" s="81"/>
      <c r="S2153" s="81"/>
      <c r="T2153" s="81"/>
      <c r="U2153" s="81"/>
      <c r="V2153" s="81"/>
      <c r="W2153" s="81"/>
      <c r="X2153" s="81"/>
      <c r="Y2153" s="81"/>
      <c r="Z2153" s="81"/>
      <c r="AA2153" s="81"/>
      <c r="AB2153" s="81"/>
      <c r="AC2153" s="81"/>
      <c r="AD2153" s="81"/>
      <c r="AE2153" s="81"/>
      <c r="AF2153" s="81"/>
      <c r="AG2153" s="81"/>
      <c r="AH2153" s="81"/>
    </row>
    <row r="2154" spans="2:34" ht="15" customHeight="1" x14ac:dyDescent="0.25"/>
    <row r="2155" spans="2:34" ht="15" customHeight="1" x14ac:dyDescent="0.25"/>
    <row r="2156" spans="2:34" ht="15" customHeight="1" x14ac:dyDescent="0.25"/>
    <row r="2157" spans="2:34" ht="15" customHeight="1" x14ac:dyDescent="0.25"/>
    <row r="2158" spans="2:34" ht="15" customHeight="1" x14ac:dyDescent="0.25"/>
    <row r="2159" spans="2:34" ht="15" customHeight="1" x14ac:dyDescent="0.25"/>
    <row r="2160" spans="2:34"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5"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spans="2:34" ht="15" customHeight="1" x14ac:dyDescent="0.25"/>
    <row r="2306" spans="2:34" ht="15" customHeight="1" x14ac:dyDescent="0.25"/>
    <row r="2307" spans="2:34" ht="15" customHeight="1" x14ac:dyDescent="0.25"/>
    <row r="2308" spans="2:34" ht="15" customHeight="1" x14ac:dyDescent="0.25"/>
    <row r="2309" spans="2:34" ht="15" customHeight="1" x14ac:dyDescent="0.25"/>
    <row r="2310" spans="2:34" ht="15" customHeight="1" x14ac:dyDescent="0.25"/>
    <row r="2311" spans="2:34" ht="15" customHeight="1" x14ac:dyDescent="0.25"/>
    <row r="2312" spans="2:34" ht="15" customHeight="1" x14ac:dyDescent="0.25"/>
    <row r="2313" spans="2:34" ht="15" customHeight="1" x14ac:dyDescent="0.25"/>
    <row r="2314" spans="2:34" ht="15" customHeight="1" x14ac:dyDescent="0.25"/>
    <row r="2315" spans="2:34" ht="15" customHeight="1" x14ac:dyDescent="0.25"/>
    <row r="2316" spans="2:34" ht="15" customHeight="1" x14ac:dyDescent="0.25"/>
    <row r="2317" spans="2:34" ht="15" customHeight="1" x14ac:dyDescent="0.25">
      <c r="B2317" s="81"/>
      <c r="C2317" s="81"/>
      <c r="D2317" s="81"/>
      <c r="E2317" s="81"/>
      <c r="F2317" s="81"/>
      <c r="G2317" s="81"/>
      <c r="H2317" s="81"/>
      <c r="I2317" s="81"/>
      <c r="J2317" s="81"/>
      <c r="K2317" s="81"/>
      <c r="L2317" s="81"/>
      <c r="M2317" s="81"/>
      <c r="N2317" s="81"/>
      <c r="O2317" s="81"/>
      <c r="P2317" s="81"/>
      <c r="Q2317" s="81"/>
      <c r="R2317" s="81"/>
      <c r="S2317" s="81"/>
      <c r="T2317" s="81"/>
      <c r="U2317" s="81"/>
      <c r="V2317" s="81"/>
      <c r="W2317" s="81"/>
      <c r="X2317" s="81"/>
      <c r="Y2317" s="81"/>
      <c r="Z2317" s="81"/>
      <c r="AA2317" s="81"/>
      <c r="AB2317" s="81"/>
      <c r="AC2317" s="81"/>
      <c r="AD2317" s="81"/>
      <c r="AE2317" s="81"/>
      <c r="AF2317" s="81"/>
      <c r="AG2317" s="81"/>
      <c r="AH2317" s="81"/>
    </row>
    <row r="2318" spans="2:34" ht="15" customHeight="1" x14ac:dyDescent="0.25"/>
    <row r="2319" spans="2:34" ht="15" customHeight="1" x14ac:dyDescent="0.25"/>
    <row r="2320" spans="2:34"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5" customHeight="1" x14ac:dyDescent="0.25"/>
    <row r="2328" ht="15" customHeight="1" x14ac:dyDescent="0.25"/>
    <row r="2329" ht="15" customHeight="1" x14ac:dyDescent="0.25"/>
    <row r="2330" ht="15" customHeight="1" x14ac:dyDescent="0.25"/>
    <row r="2331" ht="15" customHeight="1" x14ac:dyDescent="0.25"/>
    <row r="2332" ht="15" customHeight="1" x14ac:dyDescent="0.25"/>
    <row r="2333" ht="15" customHeight="1" x14ac:dyDescent="0.25"/>
    <row r="2334" ht="15" customHeight="1" x14ac:dyDescent="0.25"/>
    <row r="2335" ht="15" customHeight="1" x14ac:dyDescent="0.25"/>
    <row r="2336" ht="15" customHeight="1" x14ac:dyDescent="0.25"/>
    <row r="2337" ht="15" customHeight="1" x14ac:dyDescent="0.25"/>
    <row r="2338" ht="15" customHeight="1" x14ac:dyDescent="0.25"/>
    <row r="2339" ht="15" customHeight="1" x14ac:dyDescent="0.25"/>
    <row r="2340" ht="15" customHeight="1" x14ac:dyDescent="0.25"/>
    <row r="2341" ht="15" customHeight="1" x14ac:dyDescent="0.25"/>
    <row r="2342" ht="15" customHeight="1" x14ac:dyDescent="0.25"/>
    <row r="2343" ht="15" customHeight="1" x14ac:dyDescent="0.25"/>
    <row r="2344" ht="15" customHeight="1" x14ac:dyDescent="0.25"/>
    <row r="2345" ht="15" customHeight="1" x14ac:dyDescent="0.25"/>
    <row r="2346" ht="15" customHeight="1" x14ac:dyDescent="0.25"/>
    <row r="2347" ht="15" customHeight="1" x14ac:dyDescent="0.25"/>
    <row r="2348" ht="15" customHeight="1" x14ac:dyDescent="0.25"/>
    <row r="2349" ht="15"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5"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5"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5"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spans="2:34" ht="15" customHeight="1" x14ac:dyDescent="0.25"/>
    <row r="2418" spans="2:34" ht="15" customHeight="1" x14ac:dyDescent="0.25"/>
    <row r="2419" spans="2:34" ht="15" customHeight="1" x14ac:dyDescent="0.25">
      <c r="B2419" s="81"/>
      <c r="C2419" s="81"/>
      <c r="D2419" s="81"/>
      <c r="E2419" s="81"/>
      <c r="F2419" s="81"/>
      <c r="G2419" s="81"/>
      <c r="H2419" s="81"/>
      <c r="I2419" s="81"/>
      <c r="J2419" s="81"/>
      <c r="K2419" s="81"/>
      <c r="L2419" s="81"/>
      <c r="M2419" s="81"/>
      <c r="N2419" s="81"/>
      <c r="O2419" s="81"/>
      <c r="P2419" s="81"/>
      <c r="Q2419" s="81"/>
      <c r="R2419" s="81"/>
      <c r="S2419" s="81"/>
      <c r="T2419" s="81"/>
      <c r="U2419" s="81"/>
      <c r="V2419" s="81"/>
      <c r="W2419" s="81"/>
      <c r="X2419" s="81"/>
      <c r="Y2419" s="81"/>
      <c r="Z2419" s="81"/>
      <c r="AA2419" s="81"/>
      <c r="AB2419" s="81"/>
      <c r="AC2419" s="81"/>
      <c r="AD2419" s="81"/>
      <c r="AE2419" s="81"/>
      <c r="AF2419" s="81"/>
      <c r="AG2419" s="81"/>
      <c r="AH2419" s="81"/>
    </row>
    <row r="2420" spans="2:34" ht="15" customHeight="1" x14ac:dyDescent="0.25"/>
    <row r="2421" spans="2:34" ht="15" customHeight="1" x14ac:dyDescent="0.25"/>
    <row r="2422" spans="2:34" ht="15" customHeight="1" x14ac:dyDescent="0.25"/>
    <row r="2423" spans="2:34" ht="15" customHeight="1" x14ac:dyDescent="0.25"/>
    <row r="2424" spans="2:34" ht="15" customHeight="1" x14ac:dyDescent="0.25"/>
    <row r="2425" spans="2:34" ht="15" customHeight="1" x14ac:dyDescent="0.25"/>
    <row r="2426" spans="2:34" ht="15" customHeight="1" x14ac:dyDescent="0.25"/>
    <row r="2427" spans="2:34" ht="15" customHeight="1" x14ac:dyDescent="0.25"/>
    <row r="2428" spans="2:34" ht="15" customHeight="1" x14ac:dyDescent="0.25"/>
    <row r="2429" spans="2:34" ht="15" customHeight="1" x14ac:dyDescent="0.25"/>
    <row r="2430" spans="2:34" ht="15" customHeight="1" x14ac:dyDescent="0.25"/>
    <row r="2431" spans="2:34" ht="15" customHeight="1" x14ac:dyDescent="0.25"/>
    <row r="2432" spans="2:34"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5"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5" customHeight="1" x14ac:dyDescent="0.25"/>
    <row r="2463" ht="15"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5"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spans="2:34" ht="15" customHeight="1" x14ac:dyDescent="0.25"/>
    <row r="2498" spans="2:34" ht="15" customHeight="1" x14ac:dyDescent="0.25"/>
    <row r="2499" spans="2:34" ht="15" customHeight="1" x14ac:dyDescent="0.25"/>
    <row r="2500" spans="2:34" ht="15" customHeight="1" x14ac:dyDescent="0.25"/>
    <row r="2501" spans="2:34" ht="15" customHeight="1" x14ac:dyDescent="0.25"/>
    <row r="2502" spans="2:34" ht="15" customHeight="1" x14ac:dyDescent="0.25"/>
    <row r="2503" spans="2:34" ht="15" customHeight="1" x14ac:dyDescent="0.25"/>
    <row r="2504" spans="2:34" ht="15" customHeight="1" x14ac:dyDescent="0.25"/>
    <row r="2505" spans="2:34" ht="15" customHeight="1" x14ac:dyDescent="0.25"/>
    <row r="2506" spans="2:34" ht="15" customHeight="1" x14ac:dyDescent="0.25"/>
    <row r="2507" spans="2:34" ht="15" customHeight="1" x14ac:dyDescent="0.25"/>
    <row r="2508" spans="2:34" ht="15" customHeight="1" x14ac:dyDescent="0.25"/>
    <row r="2509" spans="2:34" ht="15" customHeight="1" x14ac:dyDescent="0.25">
      <c r="B2509" s="81"/>
      <c r="C2509" s="81"/>
      <c r="D2509" s="81"/>
      <c r="E2509" s="81"/>
      <c r="F2509" s="81"/>
      <c r="G2509" s="81"/>
      <c r="H2509" s="81"/>
      <c r="I2509" s="81"/>
      <c r="J2509" s="81"/>
      <c r="K2509" s="81"/>
      <c r="L2509" s="81"/>
      <c r="M2509" s="81"/>
      <c r="N2509" s="81"/>
      <c r="O2509" s="81"/>
      <c r="P2509" s="81"/>
      <c r="Q2509" s="81"/>
      <c r="R2509" s="81"/>
      <c r="S2509" s="81"/>
      <c r="T2509" s="81"/>
      <c r="U2509" s="81"/>
      <c r="V2509" s="81"/>
      <c r="W2509" s="81"/>
      <c r="X2509" s="81"/>
      <c r="Y2509" s="81"/>
      <c r="Z2509" s="81"/>
      <c r="AA2509" s="81"/>
      <c r="AB2509" s="81"/>
      <c r="AC2509" s="81"/>
      <c r="AD2509" s="81"/>
      <c r="AE2509" s="81"/>
      <c r="AF2509" s="81"/>
      <c r="AG2509" s="81"/>
      <c r="AH2509" s="81"/>
    </row>
    <row r="2510" spans="2:34" ht="15" customHeight="1" x14ac:dyDescent="0.25"/>
    <row r="2511" spans="2:34" ht="15" customHeight="1" x14ac:dyDescent="0.25"/>
    <row r="2512" spans="2:34" ht="15" customHeight="1" x14ac:dyDescent="0.25"/>
    <row r="2513" ht="15" customHeight="1" x14ac:dyDescent="0.25"/>
    <row r="2514" ht="15" customHeight="1" x14ac:dyDescent="0.25"/>
    <row r="2515" ht="15" customHeight="1" x14ac:dyDescent="0.25"/>
    <row r="2516" ht="15" customHeight="1" x14ac:dyDescent="0.25"/>
    <row r="2517" ht="15" customHeight="1" x14ac:dyDescent="0.25"/>
    <row r="2518" ht="15"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5"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5"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5"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5" customHeight="1" x14ac:dyDescent="0.25"/>
    <row r="2591" ht="15" customHeight="1" x14ac:dyDescent="0.25"/>
    <row r="2592" ht="15" customHeight="1" x14ac:dyDescent="0.25"/>
    <row r="2593" spans="2:34" ht="15" customHeight="1" x14ac:dyDescent="0.25"/>
    <row r="2594" spans="2:34" ht="15" customHeight="1" x14ac:dyDescent="0.25"/>
    <row r="2595" spans="2:34" ht="15" customHeight="1" x14ac:dyDescent="0.25"/>
    <row r="2596" spans="2:34" ht="15" customHeight="1" x14ac:dyDescent="0.25"/>
    <row r="2597" spans="2:34" ht="15" customHeight="1" x14ac:dyDescent="0.25"/>
    <row r="2598" spans="2:34" ht="15" customHeight="1" x14ac:dyDescent="0.25">
      <c r="B2598" s="81"/>
      <c r="C2598" s="81"/>
      <c r="D2598" s="81"/>
      <c r="E2598" s="81"/>
      <c r="F2598" s="81"/>
      <c r="G2598" s="81"/>
      <c r="H2598" s="81"/>
      <c r="I2598" s="81"/>
      <c r="J2598" s="81"/>
      <c r="K2598" s="81"/>
      <c r="L2598" s="81"/>
      <c r="M2598" s="81"/>
      <c r="N2598" s="81"/>
      <c r="O2598" s="81"/>
      <c r="P2598" s="81"/>
      <c r="Q2598" s="81"/>
      <c r="R2598" s="81"/>
      <c r="S2598" s="81"/>
      <c r="T2598" s="81"/>
      <c r="U2598" s="81"/>
      <c r="V2598" s="81"/>
      <c r="W2598" s="81"/>
      <c r="X2598" s="81"/>
      <c r="Y2598" s="81"/>
      <c r="Z2598" s="81"/>
      <c r="AA2598" s="81"/>
      <c r="AB2598" s="81"/>
      <c r="AC2598" s="81"/>
      <c r="AD2598" s="81"/>
      <c r="AE2598" s="81"/>
      <c r="AF2598" s="81"/>
      <c r="AG2598" s="81"/>
      <c r="AH2598" s="81"/>
    </row>
    <row r="2599" spans="2:34" ht="15" customHeight="1" x14ac:dyDescent="0.25"/>
    <row r="2600" spans="2:34" ht="15" customHeight="1" x14ac:dyDescent="0.25"/>
    <row r="2601" spans="2:34" ht="15" customHeight="1" x14ac:dyDescent="0.25"/>
    <row r="2602" spans="2:34" ht="15" customHeight="1" x14ac:dyDescent="0.25"/>
    <row r="2603" spans="2:34" ht="15" customHeight="1" x14ac:dyDescent="0.25"/>
    <row r="2604" spans="2:34" ht="15" customHeight="1" x14ac:dyDescent="0.25"/>
    <row r="2605" spans="2:34" ht="15" customHeight="1" x14ac:dyDescent="0.25"/>
    <row r="2606" spans="2:34" ht="15" customHeight="1" x14ac:dyDescent="0.25"/>
    <row r="2607" spans="2:34" ht="15" customHeight="1" x14ac:dyDescent="0.25"/>
    <row r="2608" spans="2:34" ht="15"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5"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5" customHeight="1" x14ac:dyDescent="0.25"/>
    <row r="2648" ht="15" customHeight="1" x14ac:dyDescent="0.25"/>
    <row r="2649" ht="15" customHeight="1" x14ac:dyDescent="0.25"/>
    <row r="2650" ht="15" customHeight="1" x14ac:dyDescent="0.25"/>
    <row r="2651" ht="15" customHeight="1" x14ac:dyDescent="0.25"/>
    <row r="2652" ht="15" customHeight="1" x14ac:dyDescent="0.25"/>
    <row r="2653" ht="15" customHeight="1" x14ac:dyDescent="0.25"/>
    <row r="2654" ht="15" customHeight="1" x14ac:dyDescent="0.25"/>
    <row r="2655" ht="15" customHeight="1" x14ac:dyDescent="0.25"/>
    <row r="2656" ht="15" customHeight="1" x14ac:dyDescent="0.25"/>
    <row r="2657" ht="15" customHeight="1" x14ac:dyDescent="0.25"/>
    <row r="2658" ht="15" customHeight="1" x14ac:dyDescent="0.25"/>
    <row r="2659" ht="15" customHeight="1" x14ac:dyDescent="0.25"/>
    <row r="2660" ht="15" customHeight="1" x14ac:dyDescent="0.25"/>
    <row r="2661" ht="15" customHeight="1" x14ac:dyDescent="0.25"/>
    <row r="2662" ht="15" customHeight="1" x14ac:dyDescent="0.25"/>
    <row r="2663" ht="15" customHeight="1" x14ac:dyDescent="0.25"/>
    <row r="2664" ht="15" customHeight="1" x14ac:dyDescent="0.25"/>
    <row r="2665" ht="15" customHeight="1" x14ac:dyDescent="0.25"/>
    <row r="2666" ht="15" customHeight="1" x14ac:dyDescent="0.25"/>
    <row r="2667" ht="15" customHeight="1" x14ac:dyDescent="0.25"/>
    <row r="2668" ht="15" customHeight="1" x14ac:dyDescent="0.25"/>
    <row r="2669" ht="15" customHeight="1" x14ac:dyDescent="0.25"/>
    <row r="2670" ht="15" customHeight="1" x14ac:dyDescent="0.25"/>
    <row r="2671" ht="15" customHeight="1" x14ac:dyDescent="0.25"/>
    <row r="2672" ht="15" customHeight="1" x14ac:dyDescent="0.25"/>
    <row r="2673" ht="15" customHeight="1" x14ac:dyDescent="0.25"/>
    <row r="2674" ht="15"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5"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spans="2:34" ht="15" customHeight="1" x14ac:dyDescent="0.25"/>
    <row r="2706" spans="2:34" ht="15" customHeight="1" x14ac:dyDescent="0.25"/>
    <row r="2707" spans="2:34" ht="15" customHeight="1" x14ac:dyDescent="0.25"/>
    <row r="2708" spans="2:34" ht="15" customHeight="1" x14ac:dyDescent="0.25"/>
    <row r="2709" spans="2:34" ht="15" customHeight="1" x14ac:dyDescent="0.25"/>
    <row r="2710" spans="2:34" ht="15" customHeight="1" x14ac:dyDescent="0.25"/>
    <row r="2711" spans="2:34" ht="15" customHeight="1" x14ac:dyDescent="0.25"/>
    <row r="2712" spans="2:34" ht="15" customHeight="1" x14ac:dyDescent="0.25"/>
    <row r="2713" spans="2:34" ht="15" customHeight="1" x14ac:dyDescent="0.25"/>
    <row r="2714" spans="2:34" ht="15" customHeight="1" x14ac:dyDescent="0.25"/>
    <row r="2715" spans="2:34" ht="15" customHeight="1" x14ac:dyDescent="0.25"/>
    <row r="2716" spans="2:34" ht="15" customHeight="1" x14ac:dyDescent="0.25"/>
    <row r="2717" spans="2:34" ht="15" customHeight="1" x14ac:dyDescent="0.25"/>
    <row r="2718" spans="2:34" ht="15" customHeight="1" x14ac:dyDescent="0.25"/>
    <row r="2719" spans="2:34" ht="15" customHeight="1" x14ac:dyDescent="0.25">
      <c r="B2719" s="81"/>
      <c r="C2719" s="81"/>
      <c r="D2719" s="81"/>
      <c r="E2719" s="81"/>
      <c r="F2719" s="81"/>
      <c r="G2719" s="81"/>
      <c r="H2719" s="81"/>
      <c r="I2719" s="81"/>
      <c r="J2719" s="81"/>
      <c r="K2719" s="81"/>
      <c r="L2719" s="81"/>
      <c r="M2719" s="81"/>
      <c r="N2719" s="81"/>
      <c r="O2719" s="81"/>
      <c r="P2719" s="81"/>
      <c r="Q2719" s="81"/>
      <c r="R2719" s="81"/>
      <c r="S2719" s="81"/>
      <c r="T2719" s="81"/>
      <c r="U2719" s="81"/>
      <c r="V2719" s="81"/>
      <c r="W2719" s="81"/>
      <c r="X2719" s="81"/>
      <c r="Y2719" s="81"/>
      <c r="Z2719" s="81"/>
      <c r="AA2719" s="81"/>
      <c r="AB2719" s="81"/>
      <c r="AC2719" s="81"/>
      <c r="AD2719" s="81"/>
      <c r="AE2719" s="81"/>
      <c r="AF2719" s="81"/>
      <c r="AG2719" s="81"/>
      <c r="AH2719" s="81"/>
    </row>
    <row r="2720" spans="2:34"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5"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5"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5"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5"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spans="2:34" ht="15" customHeight="1" x14ac:dyDescent="0.25"/>
    <row r="2834" spans="2:34" ht="15" customHeight="1" x14ac:dyDescent="0.25"/>
    <row r="2835" spans="2:34" ht="15" customHeight="1" x14ac:dyDescent="0.25"/>
    <row r="2836" spans="2:34" ht="15" customHeight="1" x14ac:dyDescent="0.25"/>
    <row r="2837" spans="2:34" ht="15" customHeight="1" x14ac:dyDescent="0.25">
      <c r="B2837" s="81"/>
      <c r="C2837" s="81"/>
      <c r="D2837" s="81"/>
      <c r="E2837" s="81"/>
      <c r="F2837" s="81"/>
      <c r="G2837" s="81"/>
      <c r="H2837" s="81"/>
      <c r="I2837" s="81"/>
      <c r="J2837" s="81"/>
      <c r="K2837" s="81"/>
      <c r="L2837" s="81"/>
      <c r="M2837" s="81"/>
      <c r="N2837" s="81"/>
      <c r="O2837" s="81"/>
      <c r="P2837" s="81"/>
      <c r="Q2837" s="81"/>
      <c r="R2837" s="81"/>
      <c r="S2837" s="81"/>
      <c r="T2837" s="81"/>
      <c r="U2837" s="81"/>
      <c r="V2837" s="81"/>
      <c r="W2837" s="81"/>
      <c r="X2837" s="81"/>
      <c r="Y2837" s="81"/>
      <c r="Z2837" s="81"/>
      <c r="AA2837" s="81"/>
      <c r="AB2837" s="81"/>
      <c r="AC2837" s="81"/>
      <c r="AD2837" s="81"/>
      <c r="AE2837" s="81"/>
      <c r="AF2837" s="81"/>
      <c r="AG2837" s="81"/>
      <c r="AH2837" s="81"/>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3:AG83"/>
    <mergeCell ref="B112:AH112"/>
    <mergeCell ref="B308:AH308"/>
    <mergeCell ref="B511:AH511"/>
    <mergeCell ref="B712:AH7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G2837"/>
  <sheetViews>
    <sheetView workbookViewId="0">
      <pane xSplit="2" ySplit="1" topLeftCell="C17" activePane="bottomRight" state="frozen"/>
      <selection pane="topRight" activeCell="C1" sqref="C1"/>
      <selection pane="bottomLeft" activeCell="A2" sqref="A2"/>
      <selection pane="bottomRight" activeCell="B15" sqref="B15:AG80"/>
    </sheetView>
  </sheetViews>
  <sheetFormatPr defaultColWidth="8.7109375" defaultRowHeight="15" customHeight="1" x14ac:dyDescent="0.2"/>
  <cols>
    <col min="1" max="1" width="19.85546875" style="57" bestFit="1" customWidth="1"/>
    <col min="2" max="2" width="46.7109375" style="57" customWidth="1"/>
    <col min="3" max="16384" width="8.7109375" style="57"/>
  </cols>
  <sheetData>
    <row r="1" spans="1:33" ht="15" customHeight="1" thickBot="1" x14ac:dyDescent="0.25">
      <c r="B1" s="73" t="s">
        <v>647</v>
      </c>
      <c r="C1" s="70">
        <v>2021</v>
      </c>
      <c r="D1" s="70">
        <v>2022</v>
      </c>
      <c r="E1" s="70">
        <v>2023</v>
      </c>
      <c r="F1" s="70">
        <v>2024</v>
      </c>
      <c r="G1" s="70">
        <v>2025</v>
      </c>
      <c r="H1" s="70">
        <v>2026</v>
      </c>
      <c r="I1" s="70">
        <v>2027</v>
      </c>
      <c r="J1" s="70">
        <v>2028</v>
      </c>
      <c r="K1" s="70">
        <v>2029</v>
      </c>
      <c r="L1" s="70">
        <v>2030</v>
      </c>
      <c r="M1" s="70">
        <v>2031</v>
      </c>
      <c r="N1" s="70">
        <v>2032</v>
      </c>
      <c r="O1" s="70">
        <v>2033</v>
      </c>
      <c r="P1" s="70">
        <v>2034</v>
      </c>
      <c r="Q1" s="70">
        <v>2035</v>
      </c>
      <c r="R1" s="70">
        <v>2036</v>
      </c>
      <c r="S1" s="70">
        <v>2037</v>
      </c>
      <c r="T1" s="70">
        <v>2038</v>
      </c>
      <c r="U1" s="70">
        <v>2039</v>
      </c>
      <c r="V1" s="70">
        <v>2040</v>
      </c>
      <c r="W1" s="70">
        <v>2041</v>
      </c>
      <c r="X1" s="70">
        <v>2042</v>
      </c>
      <c r="Y1" s="70">
        <v>2043</v>
      </c>
      <c r="Z1" s="70">
        <v>2044</v>
      </c>
      <c r="AA1" s="70">
        <v>2045</v>
      </c>
      <c r="AB1" s="70">
        <v>2046</v>
      </c>
      <c r="AC1" s="70">
        <v>2047</v>
      </c>
      <c r="AD1" s="70">
        <v>2048</v>
      </c>
      <c r="AE1" s="70">
        <v>2049</v>
      </c>
      <c r="AF1" s="70">
        <v>2050</v>
      </c>
    </row>
    <row r="2" spans="1:33" ht="15" customHeight="1" thickTop="1" x14ac:dyDescent="0.2"/>
    <row r="3" spans="1:33" ht="15" customHeight="1" x14ac:dyDescent="0.2">
      <c r="C3" s="75" t="s">
        <v>496</v>
      </c>
      <c r="D3" s="75" t="s">
        <v>646</v>
      </c>
      <c r="E3" s="75"/>
      <c r="F3" s="75"/>
      <c r="G3" s="75"/>
    </row>
    <row r="4" spans="1:33" ht="15" customHeight="1" x14ac:dyDescent="0.2">
      <c r="C4" s="75" t="s">
        <v>497</v>
      </c>
      <c r="D4" s="75" t="s">
        <v>645</v>
      </c>
      <c r="E4" s="75"/>
      <c r="F4" s="75"/>
      <c r="G4" s="75" t="s">
        <v>644</v>
      </c>
    </row>
    <row r="5" spans="1:33" ht="15" customHeight="1" x14ac:dyDescent="0.2">
      <c r="C5" s="75" t="s">
        <v>499</v>
      </c>
      <c r="D5" s="75" t="s">
        <v>643</v>
      </c>
      <c r="E5" s="75"/>
      <c r="F5" s="75"/>
      <c r="G5" s="75"/>
    </row>
    <row r="6" spans="1:33" ht="15" customHeight="1" x14ac:dyDescent="0.2">
      <c r="C6" s="75" t="s">
        <v>500</v>
      </c>
      <c r="D6" s="75"/>
      <c r="E6" s="75" t="s">
        <v>642</v>
      </c>
      <c r="F6" s="75"/>
      <c r="G6" s="75"/>
    </row>
    <row r="7" spans="1:33" ht="12" x14ac:dyDescent="0.2"/>
    <row r="8" spans="1:33" ht="12" x14ac:dyDescent="0.2"/>
    <row r="9" spans="1:33" ht="12" x14ac:dyDescent="0.2"/>
    <row r="10" spans="1:33" ht="15" customHeight="1" x14ac:dyDescent="0.25">
      <c r="A10" s="63" t="s">
        <v>436</v>
      </c>
      <c r="B10" s="74" t="s">
        <v>79</v>
      </c>
      <c r="AG10" s="71" t="s">
        <v>641</v>
      </c>
    </row>
    <row r="11" spans="1:33" ht="15" customHeight="1" x14ac:dyDescent="0.2">
      <c r="B11" s="73" t="s">
        <v>80</v>
      </c>
      <c r="AG11" s="71" t="s">
        <v>640</v>
      </c>
    </row>
    <row r="12" spans="1:33" ht="15" customHeight="1" x14ac:dyDescent="0.2">
      <c r="B12" s="73"/>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1" t="s">
        <v>639</v>
      </c>
    </row>
    <row r="13" spans="1:33" ht="15" customHeight="1" thickBot="1" x14ac:dyDescent="0.25">
      <c r="B13" s="70" t="s">
        <v>81</v>
      </c>
      <c r="C13" s="70">
        <v>2021</v>
      </c>
      <c r="D13" s="70">
        <v>2022</v>
      </c>
      <c r="E13" s="70">
        <v>2023</v>
      </c>
      <c r="F13" s="70">
        <v>2024</v>
      </c>
      <c r="G13" s="70">
        <v>2025</v>
      </c>
      <c r="H13" s="70">
        <v>2026</v>
      </c>
      <c r="I13" s="70">
        <v>2027</v>
      </c>
      <c r="J13" s="70">
        <v>2028</v>
      </c>
      <c r="K13" s="70">
        <v>2029</v>
      </c>
      <c r="L13" s="70">
        <v>2030</v>
      </c>
      <c r="M13" s="70">
        <v>2031</v>
      </c>
      <c r="N13" s="70">
        <v>2032</v>
      </c>
      <c r="O13" s="70">
        <v>2033</v>
      </c>
      <c r="P13" s="70">
        <v>2034</v>
      </c>
      <c r="Q13" s="70">
        <v>2035</v>
      </c>
      <c r="R13" s="70">
        <v>2036</v>
      </c>
      <c r="S13" s="70">
        <v>2037</v>
      </c>
      <c r="T13" s="70">
        <v>2038</v>
      </c>
      <c r="U13" s="70">
        <v>2039</v>
      </c>
      <c r="V13" s="70">
        <v>2040</v>
      </c>
      <c r="W13" s="70">
        <v>2041</v>
      </c>
      <c r="X13" s="70">
        <v>2042</v>
      </c>
      <c r="Y13" s="70">
        <v>2043</v>
      </c>
      <c r="Z13" s="70">
        <v>2044</v>
      </c>
      <c r="AA13" s="70">
        <v>2045</v>
      </c>
      <c r="AB13" s="70">
        <v>2046</v>
      </c>
      <c r="AC13" s="70">
        <v>2047</v>
      </c>
      <c r="AD13" s="70">
        <v>2048</v>
      </c>
      <c r="AE13" s="70">
        <v>2049</v>
      </c>
      <c r="AF13" s="70">
        <v>2050</v>
      </c>
      <c r="AG13" s="69" t="s">
        <v>638</v>
      </c>
    </row>
    <row r="14" spans="1:33" ht="15" customHeight="1" thickTop="1" x14ac:dyDescent="0.2"/>
    <row r="15" spans="1:33" ht="15" customHeight="1" x14ac:dyDescent="0.25">
      <c r="B15" s="66" t="s">
        <v>82</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63" t="s">
        <v>437</v>
      </c>
      <c r="B16" s="62" t="s">
        <v>83</v>
      </c>
      <c r="C16" s="64">
        <v>11.13137</v>
      </c>
      <c r="D16" s="64">
        <v>11.889478</v>
      </c>
      <c r="E16" s="64">
        <v>12.275468999999999</v>
      </c>
      <c r="F16" s="64">
        <v>12.609235999999999</v>
      </c>
      <c r="G16" s="64">
        <v>13.052148000000001</v>
      </c>
      <c r="H16" s="64">
        <v>13.237693</v>
      </c>
      <c r="I16" s="64">
        <v>13.193173</v>
      </c>
      <c r="J16" s="64">
        <v>13.348814000000001</v>
      </c>
      <c r="K16" s="64">
        <v>13.321289</v>
      </c>
      <c r="L16" s="64">
        <v>13.279311999999999</v>
      </c>
      <c r="M16" s="64">
        <v>13.144327000000001</v>
      </c>
      <c r="N16" s="64">
        <v>13.016207</v>
      </c>
      <c r="O16" s="64">
        <v>13.009095</v>
      </c>
      <c r="P16" s="64">
        <v>12.840246</v>
      </c>
      <c r="Q16" s="64">
        <v>12.759727</v>
      </c>
      <c r="R16" s="64">
        <v>12.67831</v>
      </c>
      <c r="S16" s="64">
        <v>12.545458</v>
      </c>
      <c r="T16" s="64">
        <v>12.455380999999999</v>
      </c>
      <c r="U16" s="64">
        <v>12.459657999999999</v>
      </c>
      <c r="V16" s="64">
        <v>12.500586999999999</v>
      </c>
      <c r="W16" s="64">
        <v>12.419264</v>
      </c>
      <c r="X16" s="64">
        <v>12.381392</v>
      </c>
      <c r="Y16" s="64">
        <v>12.382156</v>
      </c>
      <c r="Z16" s="64">
        <v>12.307539</v>
      </c>
      <c r="AA16" s="64">
        <v>12.451010999999999</v>
      </c>
      <c r="AB16" s="64">
        <v>12.532495000000001</v>
      </c>
      <c r="AC16" s="64">
        <v>12.548349</v>
      </c>
      <c r="AD16" s="64">
        <v>12.492279</v>
      </c>
      <c r="AE16" s="64">
        <v>12.350566000000001</v>
      </c>
      <c r="AF16" s="64">
        <v>12.663138</v>
      </c>
      <c r="AG16" s="60">
        <v>4.4559999999999999E-3</v>
      </c>
    </row>
    <row r="17" spans="1:33" ht="15" customHeight="1" x14ac:dyDescent="0.25">
      <c r="A17" s="63" t="s">
        <v>438</v>
      </c>
      <c r="B17" s="62" t="s">
        <v>84</v>
      </c>
      <c r="C17" s="64">
        <v>0.44028499999999998</v>
      </c>
      <c r="D17" s="64">
        <v>0.41328300000000001</v>
      </c>
      <c r="E17" s="64">
        <v>0.39400000000000002</v>
      </c>
      <c r="F17" s="64">
        <v>0.41007500000000002</v>
      </c>
      <c r="G17" s="64">
        <v>0.45656999999999998</v>
      </c>
      <c r="H17" s="64">
        <v>0.48005199999999998</v>
      </c>
      <c r="I17" s="64">
        <v>0.50985400000000003</v>
      </c>
      <c r="J17" s="64">
        <v>0.55565600000000004</v>
      </c>
      <c r="K17" s="64">
        <v>0.56595099999999998</v>
      </c>
      <c r="L17" s="64">
        <v>0.60359300000000005</v>
      </c>
      <c r="M17" s="64">
        <v>0.60308200000000001</v>
      </c>
      <c r="N17" s="64">
        <v>0.63263100000000005</v>
      </c>
      <c r="O17" s="64">
        <v>0.65583400000000003</v>
      </c>
      <c r="P17" s="64">
        <v>0.60842099999999999</v>
      </c>
      <c r="Q17" s="64">
        <v>0.56258699999999995</v>
      </c>
      <c r="R17" s="64">
        <v>0.52347500000000002</v>
      </c>
      <c r="S17" s="64">
        <v>0.48912899999999998</v>
      </c>
      <c r="T17" s="64">
        <v>0.45771299999999998</v>
      </c>
      <c r="U17" s="64">
        <v>0.427311</v>
      </c>
      <c r="V17" s="64">
        <v>0.399117</v>
      </c>
      <c r="W17" s="64">
        <v>0.37276599999999999</v>
      </c>
      <c r="X17" s="64">
        <v>0.38711200000000001</v>
      </c>
      <c r="Y17" s="64">
        <v>0.44032900000000003</v>
      </c>
      <c r="Z17" s="64">
        <v>0.49331000000000003</v>
      </c>
      <c r="AA17" s="64">
        <v>0.53611200000000003</v>
      </c>
      <c r="AB17" s="64">
        <v>0.53799699999999995</v>
      </c>
      <c r="AC17" s="64">
        <v>0.54183300000000001</v>
      </c>
      <c r="AD17" s="64">
        <v>0.60490900000000003</v>
      </c>
      <c r="AE17" s="64">
        <v>0.64028099999999999</v>
      </c>
      <c r="AF17" s="64">
        <v>0.70481199999999999</v>
      </c>
      <c r="AG17" s="60">
        <v>1.6357E-2</v>
      </c>
    </row>
    <row r="18" spans="1:33" ht="15" customHeight="1" x14ac:dyDescent="0.25">
      <c r="A18" s="63" t="s">
        <v>439</v>
      </c>
      <c r="B18" s="62" t="s">
        <v>85</v>
      </c>
      <c r="C18" s="64">
        <v>10.691084999999999</v>
      </c>
      <c r="D18" s="64">
        <v>11.476194</v>
      </c>
      <c r="E18" s="64">
        <v>11.881468999999999</v>
      </c>
      <c r="F18" s="64">
        <v>12.199161</v>
      </c>
      <c r="G18" s="64">
        <v>12.595578</v>
      </c>
      <c r="H18" s="64">
        <v>12.757642000000001</v>
      </c>
      <c r="I18" s="64">
        <v>12.683318999999999</v>
      </c>
      <c r="J18" s="64">
        <v>12.793158999999999</v>
      </c>
      <c r="K18" s="64">
        <v>12.755338999999999</v>
      </c>
      <c r="L18" s="64">
        <v>12.675718</v>
      </c>
      <c r="M18" s="64">
        <v>12.541245</v>
      </c>
      <c r="N18" s="64">
        <v>12.383576</v>
      </c>
      <c r="O18" s="64">
        <v>12.353261</v>
      </c>
      <c r="P18" s="64">
        <v>12.231825000000001</v>
      </c>
      <c r="Q18" s="64">
        <v>12.197141999999999</v>
      </c>
      <c r="R18" s="64">
        <v>12.154836</v>
      </c>
      <c r="S18" s="64">
        <v>12.056330000000001</v>
      </c>
      <c r="T18" s="64">
        <v>11.997668000000001</v>
      </c>
      <c r="U18" s="64">
        <v>12.032348000000001</v>
      </c>
      <c r="V18" s="64">
        <v>12.101470000000001</v>
      </c>
      <c r="W18" s="64">
        <v>12.046497</v>
      </c>
      <c r="X18" s="64">
        <v>11.99428</v>
      </c>
      <c r="Y18" s="64">
        <v>11.941829</v>
      </c>
      <c r="Z18" s="64">
        <v>11.814228999999999</v>
      </c>
      <c r="AA18" s="64">
        <v>11.914899</v>
      </c>
      <c r="AB18" s="64">
        <v>11.994498</v>
      </c>
      <c r="AC18" s="64">
        <v>12.006516</v>
      </c>
      <c r="AD18" s="64">
        <v>11.887370000000001</v>
      </c>
      <c r="AE18" s="64">
        <v>11.710285000000001</v>
      </c>
      <c r="AF18" s="64">
        <v>11.958327000000001</v>
      </c>
      <c r="AG18" s="60">
        <v>3.8700000000000002E-3</v>
      </c>
    </row>
    <row r="19" spans="1:33" ht="15" customHeight="1" x14ac:dyDescent="0.25">
      <c r="A19" s="63" t="s">
        <v>440</v>
      </c>
      <c r="B19" s="62" t="s">
        <v>86</v>
      </c>
      <c r="C19" s="64">
        <v>3.2371400000000001</v>
      </c>
      <c r="D19" s="64">
        <v>4.1941600000000001</v>
      </c>
      <c r="E19" s="64">
        <v>4.1525480000000003</v>
      </c>
      <c r="F19" s="64">
        <v>3.8770340000000001</v>
      </c>
      <c r="G19" s="64">
        <v>3.5371090000000001</v>
      </c>
      <c r="H19" s="64">
        <v>3.305701</v>
      </c>
      <c r="I19" s="64">
        <v>3.2987639999999998</v>
      </c>
      <c r="J19" s="64">
        <v>3.1111439999999999</v>
      </c>
      <c r="K19" s="64">
        <v>3.1348910000000001</v>
      </c>
      <c r="L19" s="64">
        <v>3.1332559999999998</v>
      </c>
      <c r="M19" s="64">
        <v>3.1414879999999998</v>
      </c>
      <c r="N19" s="64">
        <v>3.3788279999999999</v>
      </c>
      <c r="O19" s="64">
        <v>3.3040029999999998</v>
      </c>
      <c r="P19" s="64">
        <v>3.387724</v>
      </c>
      <c r="Q19" s="64">
        <v>3.4157739999999999</v>
      </c>
      <c r="R19" s="64">
        <v>3.3911829999999998</v>
      </c>
      <c r="S19" s="64">
        <v>3.4768469999999998</v>
      </c>
      <c r="T19" s="64">
        <v>3.582338</v>
      </c>
      <c r="U19" s="64">
        <v>3.488359</v>
      </c>
      <c r="V19" s="64">
        <v>3.4089239999999998</v>
      </c>
      <c r="W19" s="64">
        <v>3.5039479999999998</v>
      </c>
      <c r="X19" s="64">
        <v>3.4924620000000002</v>
      </c>
      <c r="Y19" s="64">
        <v>3.525169</v>
      </c>
      <c r="Z19" s="64">
        <v>3.6002489999999998</v>
      </c>
      <c r="AA19" s="64">
        <v>3.3680789999999998</v>
      </c>
      <c r="AB19" s="64">
        <v>3.2827519999999999</v>
      </c>
      <c r="AC19" s="64">
        <v>3.1696149999999998</v>
      </c>
      <c r="AD19" s="64">
        <v>3.2632029999999999</v>
      </c>
      <c r="AE19" s="64">
        <v>3.4066380000000001</v>
      </c>
      <c r="AF19" s="64">
        <v>3.0713240000000002</v>
      </c>
      <c r="AG19" s="60">
        <v>-1.812E-3</v>
      </c>
    </row>
    <row r="20" spans="1:33" ht="15" customHeight="1" x14ac:dyDescent="0.25">
      <c r="A20" s="63" t="s">
        <v>441</v>
      </c>
      <c r="B20" s="62" t="s">
        <v>87</v>
      </c>
      <c r="C20" s="64">
        <v>6.2629999999999999</v>
      </c>
      <c r="D20" s="64">
        <v>7.4429999999999996</v>
      </c>
      <c r="E20" s="64">
        <v>7.5188540000000001</v>
      </c>
      <c r="F20" s="64">
        <v>7.2151439999999996</v>
      </c>
      <c r="G20" s="64">
        <v>6.8781530000000002</v>
      </c>
      <c r="H20" s="64">
        <v>6.6044510000000001</v>
      </c>
      <c r="I20" s="64">
        <v>6.6097010000000003</v>
      </c>
      <c r="J20" s="64">
        <v>6.468909</v>
      </c>
      <c r="K20" s="64">
        <v>6.4279159999999997</v>
      </c>
      <c r="L20" s="64">
        <v>6.4035450000000003</v>
      </c>
      <c r="M20" s="64">
        <v>6.4879709999999999</v>
      </c>
      <c r="N20" s="64">
        <v>6.6482469999999996</v>
      </c>
      <c r="O20" s="64">
        <v>6.5731590000000004</v>
      </c>
      <c r="P20" s="64">
        <v>6.7187890000000001</v>
      </c>
      <c r="Q20" s="64">
        <v>6.7541250000000002</v>
      </c>
      <c r="R20" s="64">
        <v>6.894927</v>
      </c>
      <c r="S20" s="64">
        <v>6.9520140000000001</v>
      </c>
      <c r="T20" s="64">
        <v>7.0490259999999996</v>
      </c>
      <c r="U20" s="64">
        <v>7.0809490000000004</v>
      </c>
      <c r="V20" s="64">
        <v>6.9350889999999996</v>
      </c>
      <c r="W20" s="64">
        <v>6.929074</v>
      </c>
      <c r="X20" s="64">
        <v>6.8477430000000004</v>
      </c>
      <c r="Y20" s="64">
        <v>6.697597</v>
      </c>
      <c r="Z20" s="64">
        <v>6.8411229999999996</v>
      </c>
      <c r="AA20" s="64">
        <v>6.5286559999999998</v>
      </c>
      <c r="AB20" s="64">
        <v>6.3633509999999998</v>
      </c>
      <c r="AC20" s="64">
        <v>6.2827359999999999</v>
      </c>
      <c r="AD20" s="64">
        <v>6.3719890000000001</v>
      </c>
      <c r="AE20" s="64">
        <v>6.5198140000000002</v>
      </c>
      <c r="AF20" s="64">
        <v>6.1941750000000004</v>
      </c>
      <c r="AG20" s="60">
        <v>-3.8099999999999999E-4</v>
      </c>
    </row>
    <row r="21" spans="1:33" ht="15" customHeight="1" x14ac:dyDescent="0.25">
      <c r="A21" s="63" t="s">
        <v>442</v>
      </c>
      <c r="B21" s="62" t="s">
        <v>88</v>
      </c>
      <c r="C21" s="64">
        <v>3.0258600000000002</v>
      </c>
      <c r="D21" s="64">
        <v>3.24884</v>
      </c>
      <c r="E21" s="64">
        <v>3.3663059999999998</v>
      </c>
      <c r="F21" s="64">
        <v>3.3381099999999999</v>
      </c>
      <c r="G21" s="64">
        <v>3.341043</v>
      </c>
      <c r="H21" s="64">
        <v>3.2987510000000002</v>
      </c>
      <c r="I21" s="64">
        <v>3.310937</v>
      </c>
      <c r="J21" s="64">
        <v>3.3577650000000001</v>
      </c>
      <c r="K21" s="64">
        <v>3.2930250000000001</v>
      </c>
      <c r="L21" s="64">
        <v>3.270289</v>
      </c>
      <c r="M21" s="64">
        <v>3.3464830000000001</v>
      </c>
      <c r="N21" s="64">
        <v>3.2694190000000001</v>
      </c>
      <c r="O21" s="64">
        <v>3.2691560000000002</v>
      </c>
      <c r="P21" s="64">
        <v>3.3310659999999999</v>
      </c>
      <c r="Q21" s="64">
        <v>3.3383509999999998</v>
      </c>
      <c r="R21" s="64">
        <v>3.5037440000000002</v>
      </c>
      <c r="S21" s="64">
        <v>3.4751669999999999</v>
      </c>
      <c r="T21" s="64">
        <v>3.466688</v>
      </c>
      <c r="U21" s="64">
        <v>3.59259</v>
      </c>
      <c r="V21" s="64">
        <v>3.5261650000000002</v>
      </c>
      <c r="W21" s="64">
        <v>3.4251260000000001</v>
      </c>
      <c r="X21" s="64">
        <v>3.3552810000000002</v>
      </c>
      <c r="Y21" s="64">
        <v>3.172428</v>
      </c>
      <c r="Z21" s="64">
        <v>3.240875</v>
      </c>
      <c r="AA21" s="64">
        <v>3.160577</v>
      </c>
      <c r="AB21" s="64">
        <v>3.0805989999999999</v>
      </c>
      <c r="AC21" s="64">
        <v>3.1131220000000002</v>
      </c>
      <c r="AD21" s="64">
        <v>3.1087859999999998</v>
      </c>
      <c r="AE21" s="64">
        <v>3.1131760000000002</v>
      </c>
      <c r="AF21" s="64">
        <v>3.1228509999999998</v>
      </c>
      <c r="AG21" s="60">
        <v>1.0889999999999999E-3</v>
      </c>
    </row>
    <row r="22" spans="1:33" ht="15" customHeight="1" x14ac:dyDescent="0.25">
      <c r="A22" s="63" t="s">
        <v>443</v>
      </c>
      <c r="B22" s="62" t="s">
        <v>89</v>
      </c>
      <c r="C22" s="64">
        <v>0.74099999999999999</v>
      </c>
      <c r="D22" s="64">
        <v>0.20300000000000001</v>
      </c>
      <c r="E22" s="64">
        <v>9.7949999999999995E-2</v>
      </c>
      <c r="F22" s="64">
        <v>0.111</v>
      </c>
      <c r="G22" s="64">
        <v>5.4109999999999998E-2</v>
      </c>
      <c r="H22" s="64">
        <v>0.10617</v>
      </c>
      <c r="I22" s="64">
        <v>0.10548</v>
      </c>
      <c r="J22" s="64">
        <v>7.0080000000000003E-2</v>
      </c>
      <c r="K22" s="64">
        <v>0.06</v>
      </c>
      <c r="L22" s="64">
        <v>0.06</v>
      </c>
      <c r="M22" s="64">
        <v>0.06</v>
      </c>
      <c r="N22" s="64">
        <v>0</v>
      </c>
      <c r="O22" s="64">
        <v>0</v>
      </c>
      <c r="P22" s="64">
        <v>0</v>
      </c>
      <c r="Q22" s="64">
        <v>0</v>
      </c>
      <c r="R22" s="64">
        <v>0</v>
      </c>
      <c r="S22" s="64">
        <v>0</v>
      </c>
      <c r="T22" s="64">
        <v>0</v>
      </c>
      <c r="U22" s="64">
        <v>0</v>
      </c>
      <c r="V22" s="64">
        <v>0</v>
      </c>
      <c r="W22" s="64">
        <v>0</v>
      </c>
      <c r="X22" s="64">
        <v>0</v>
      </c>
      <c r="Y22" s="64">
        <v>0</v>
      </c>
      <c r="Z22" s="64">
        <v>0</v>
      </c>
      <c r="AA22" s="64">
        <v>0</v>
      </c>
      <c r="AB22" s="64">
        <v>0</v>
      </c>
      <c r="AC22" s="64">
        <v>0</v>
      </c>
      <c r="AD22" s="64">
        <v>0</v>
      </c>
      <c r="AE22" s="64">
        <v>0</v>
      </c>
      <c r="AF22" s="64">
        <v>0</v>
      </c>
      <c r="AG22" s="60" t="s">
        <v>637</v>
      </c>
    </row>
    <row r="23" spans="1:33" ht="15" customHeight="1" x14ac:dyDescent="0.2">
      <c r="A23" s="63" t="s">
        <v>444</v>
      </c>
      <c r="B23" s="66" t="s">
        <v>90</v>
      </c>
      <c r="C23" s="68">
        <v>15.109508999999999</v>
      </c>
      <c r="D23" s="68">
        <v>16.286636000000001</v>
      </c>
      <c r="E23" s="68">
        <v>16.525967000000001</v>
      </c>
      <c r="F23" s="68">
        <v>16.597269000000001</v>
      </c>
      <c r="G23" s="68">
        <v>16.643366</v>
      </c>
      <c r="H23" s="68">
        <v>16.649564999999999</v>
      </c>
      <c r="I23" s="68">
        <v>16.597418000000001</v>
      </c>
      <c r="J23" s="68">
        <v>16.530037</v>
      </c>
      <c r="K23" s="68">
        <v>16.516179999999999</v>
      </c>
      <c r="L23" s="68">
        <v>16.472569</v>
      </c>
      <c r="M23" s="68">
        <v>16.345815999999999</v>
      </c>
      <c r="N23" s="68">
        <v>16.395035</v>
      </c>
      <c r="O23" s="68">
        <v>16.313099000000001</v>
      </c>
      <c r="P23" s="68">
        <v>16.227969999999999</v>
      </c>
      <c r="Q23" s="68">
        <v>16.175501000000001</v>
      </c>
      <c r="R23" s="68">
        <v>16.069493999999999</v>
      </c>
      <c r="S23" s="68">
        <v>16.022304999999999</v>
      </c>
      <c r="T23" s="68">
        <v>16.03772</v>
      </c>
      <c r="U23" s="68">
        <v>15.948017</v>
      </c>
      <c r="V23" s="68">
        <v>15.909509999999999</v>
      </c>
      <c r="W23" s="68">
        <v>15.923211999999999</v>
      </c>
      <c r="X23" s="68">
        <v>15.873854</v>
      </c>
      <c r="Y23" s="68">
        <v>15.907325</v>
      </c>
      <c r="Z23" s="68">
        <v>15.907787000000001</v>
      </c>
      <c r="AA23" s="68">
        <v>15.819089999999999</v>
      </c>
      <c r="AB23" s="68">
        <v>15.815246999999999</v>
      </c>
      <c r="AC23" s="68">
        <v>15.717964</v>
      </c>
      <c r="AD23" s="68">
        <v>15.755483</v>
      </c>
      <c r="AE23" s="68">
        <v>15.757204</v>
      </c>
      <c r="AF23" s="68">
        <v>15.734463</v>
      </c>
      <c r="AG23" s="6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63" t="s">
        <v>445</v>
      </c>
      <c r="B25" s="62" t="s">
        <v>198</v>
      </c>
      <c r="C25" s="64">
        <v>-3.4039999999999999</v>
      </c>
      <c r="D25" s="64">
        <v>-4.2270000000000003</v>
      </c>
      <c r="E25" s="64">
        <v>-4.772481</v>
      </c>
      <c r="F25" s="64">
        <v>-5.0140019999999996</v>
      </c>
      <c r="G25" s="64">
        <v>-5.1417529999999996</v>
      </c>
      <c r="H25" s="64">
        <v>-5.1079350000000003</v>
      </c>
      <c r="I25" s="64">
        <v>-5.0319070000000004</v>
      </c>
      <c r="J25" s="64">
        <v>-5.0084039999999996</v>
      </c>
      <c r="K25" s="64">
        <v>-5.1342429999999997</v>
      </c>
      <c r="L25" s="64">
        <v>-5.2198589999999996</v>
      </c>
      <c r="M25" s="64">
        <v>-5.1250830000000001</v>
      </c>
      <c r="N25" s="64">
        <v>-5.1797779999999998</v>
      </c>
      <c r="O25" s="64">
        <v>-5.0926850000000004</v>
      </c>
      <c r="P25" s="64">
        <v>-5.1122579999999997</v>
      </c>
      <c r="Q25" s="64">
        <v>-5.1311049999999998</v>
      </c>
      <c r="R25" s="64">
        <v>-5.0489889999999997</v>
      </c>
      <c r="S25" s="64">
        <v>-4.9983810000000002</v>
      </c>
      <c r="T25" s="64">
        <v>-5.0336220000000003</v>
      </c>
      <c r="U25" s="64">
        <v>-4.9574389999999999</v>
      </c>
      <c r="V25" s="64">
        <v>-4.9705310000000003</v>
      </c>
      <c r="W25" s="64">
        <v>-4.9907240000000002</v>
      </c>
      <c r="X25" s="64">
        <v>-4.9838050000000003</v>
      </c>
      <c r="Y25" s="64">
        <v>-5.0494110000000001</v>
      </c>
      <c r="Z25" s="64">
        <v>-5.0496309999999998</v>
      </c>
      <c r="AA25" s="64">
        <v>-5.000953</v>
      </c>
      <c r="AB25" s="64">
        <v>-4.9255789999999999</v>
      </c>
      <c r="AC25" s="64">
        <v>-4.7807519999999997</v>
      </c>
      <c r="AD25" s="64">
        <v>-4.823569</v>
      </c>
      <c r="AE25" s="64">
        <v>-4.7897069999999999</v>
      </c>
      <c r="AF25" s="64">
        <v>-4.6693290000000003</v>
      </c>
      <c r="AG25" s="60">
        <v>1.0958000000000001E-2</v>
      </c>
    </row>
    <row r="26" spans="1:33" ht="15" customHeight="1" x14ac:dyDescent="0.25">
      <c r="A26" s="63" t="s">
        <v>446</v>
      </c>
      <c r="B26" s="62" t="s">
        <v>199</v>
      </c>
      <c r="C26" s="64">
        <v>1.0449999999999999</v>
      </c>
      <c r="D26" s="64">
        <v>0.9</v>
      </c>
      <c r="E26" s="64">
        <v>0.54096500000000003</v>
      </c>
      <c r="F26" s="64">
        <v>0.53690099999999996</v>
      </c>
      <c r="G26" s="64">
        <v>0.573851</v>
      </c>
      <c r="H26" s="64">
        <v>0.62545899999999999</v>
      </c>
      <c r="I26" s="64">
        <v>0.64563999999999999</v>
      </c>
      <c r="J26" s="64">
        <v>0.64427599999999996</v>
      </c>
      <c r="K26" s="64">
        <v>0.62891699999999995</v>
      </c>
      <c r="L26" s="64">
        <v>0.63754599999999995</v>
      </c>
      <c r="M26" s="64">
        <v>0.63534299999999999</v>
      </c>
      <c r="N26" s="64">
        <v>0.65361999999999998</v>
      </c>
      <c r="O26" s="64">
        <v>0.65335699999999997</v>
      </c>
      <c r="P26" s="64">
        <v>0.65321700000000005</v>
      </c>
      <c r="Q26" s="64">
        <v>0.65797300000000003</v>
      </c>
      <c r="R26" s="64">
        <v>0.64936000000000005</v>
      </c>
      <c r="S26" s="64">
        <v>0.65509600000000001</v>
      </c>
      <c r="T26" s="64">
        <v>0.66312400000000005</v>
      </c>
      <c r="U26" s="64">
        <v>0.66704600000000003</v>
      </c>
      <c r="V26" s="64">
        <v>0.672157</v>
      </c>
      <c r="W26" s="64">
        <v>0.67462200000000005</v>
      </c>
      <c r="X26" s="64">
        <v>0.67107300000000003</v>
      </c>
      <c r="Y26" s="64">
        <v>0.67621399999999998</v>
      </c>
      <c r="Z26" s="64">
        <v>0.68209799999999998</v>
      </c>
      <c r="AA26" s="64">
        <v>0.69033599999999995</v>
      </c>
      <c r="AB26" s="64">
        <v>0.69341200000000003</v>
      </c>
      <c r="AC26" s="64">
        <v>0.70770900000000003</v>
      </c>
      <c r="AD26" s="64">
        <v>0.73924800000000002</v>
      </c>
      <c r="AE26" s="64">
        <v>0.73270000000000002</v>
      </c>
      <c r="AF26" s="64">
        <v>0.71306499999999995</v>
      </c>
      <c r="AG26" s="60">
        <v>-1.3093E-2</v>
      </c>
    </row>
    <row r="27" spans="1:33" ht="15" customHeight="1" x14ac:dyDescent="0.25">
      <c r="A27" s="63" t="s">
        <v>447</v>
      </c>
      <c r="B27" s="62" t="s">
        <v>200</v>
      </c>
      <c r="C27" s="64">
        <v>0.60099999999999998</v>
      </c>
      <c r="D27" s="64">
        <v>0.64900000000000002</v>
      </c>
      <c r="E27" s="64">
        <v>0.63215100000000002</v>
      </c>
      <c r="F27" s="64">
        <v>0.646594</v>
      </c>
      <c r="G27" s="64">
        <v>0.64619000000000004</v>
      </c>
      <c r="H27" s="64">
        <v>0.59906099999999995</v>
      </c>
      <c r="I27" s="64">
        <v>0.597109</v>
      </c>
      <c r="J27" s="64">
        <v>0.59510099999999999</v>
      </c>
      <c r="K27" s="64">
        <v>0.58459799999999995</v>
      </c>
      <c r="L27" s="64">
        <v>0.58276300000000003</v>
      </c>
      <c r="M27" s="64">
        <v>0.58930300000000002</v>
      </c>
      <c r="N27" s="64">
        <v>0.57909299999999997</v>
      </c>
      <c r="O27" s="64">
        <v>0.57725800000000005</v>
      </c>
      <c r="P27" s="64">
        <v>0.575457</v>
      </c>
      <c r="Q27" s="64">
        <v>0.57395600000000002</v>
      </c>
      <c r="R27" s="64">
        <v>0.57212099999999999</v>
      </c>
      <c r="S27" s="64">
        <v>0.56991800000000004</v>
      </c>
      <c r="T27" s="64">
        <v>0.56829200000000002</v>
      </c>
      <c r="U27" s="64">
        <v>0.56624799999999997</v>
      </c>
      <c r="V27" s="64">
        <v>0.56475900000000001</v>
      </c>
      <c r="W27" s="64">
        <v>0.56256700000000004</v>
      </c>
      <c r="X27" s="64">
        <v>0.56073200000000001</v>
      </c>
      <c r="Y27" s="64">
        <v>0.55889699999999998</v>
      </c>
      <c r="Z27" s="64">
        <v>0.55706199999999995</v>
      </c>
      <c r="AA27" s="64">
        <v>0.55522700000000003</v>
      </c>
      <c r="AB27" s="64">
        <v>0.553392</v>
      </c>
      <c r="AC27" s="64">
        <v>0.55118900000000004</v>
      </c>
      <c r="AD27" s="64">
        <v>0.54935400000000001</v>
      </c>
      <c r="AE27" s="64">
        <v>0.54752000000000001</v>
      </c>
      <c r="AF27" s="64">
        <v>0.54568499999999998</v>
      </c>
      <c r="AG27" s="60">
        <v>-3.3240000000000001E-3</v>
      </c>
    </row>
    <row r="28" spans="1:33" ht="15" customHeight="1" x14ac:dyDescent="0.25">
      <c r="A28" s="63" t="s">
        <v>448</v>
      </c>
      <c r="B28" s="62" t="s">
        <v>201</v>
      </c>
      <c r="C28" s="64">
        <v>0.53</v>
      </c>
      <c r="D28" s="64">
        <v>0.48599999999999999</v>
      </c>
      <c r="E28" s="64">
        <v>0.60219599999999995</v>
      </c>
      <c r="F28" s="64">
        <v>0.628687</v>
      </c>
      <c r="G28" s="64">
        <v>0.63908799999999999</v>
      </c>
      <c r="H28" s="64">
        <v>0.61307800000000001</v>
      </c>
      <c r="I28" s="64">
        <v>0.56357400000000002</v>
      </c>
      <c r="J28" s="64">
        <v>0.52418299999999995</v>
      </c>
      <c r="K28" s="64">
        <v>0.49521999999999999</v>
      </c>
      <c r="L28" s="64">
        <v>0.474248</v>
      </c>
      <c r="M28" s="64">
        <v>0.43869599999999997</v>
      </c>
      <c r="N28" s="64">
        <v>0.430674</v>
      </c>
      <c r="O28" s="64">
        <v>0.41151100000000002</v>
      </c>
      <c r="P28" s="64">
        <v>0.39654699999999998</v>
      </c>
      <c r="Q28" s="64">
        <v>0.38238800000000001</v>
      </c>
      <c r="R28" s="64">
        <v>0.36969000000000002</v>
      </c>
      <c r="S28" s="64">
        <v>0.36415599999999998</v>
      </c>
      <c r="T28" s="64">
        <v>0.36191400000000001</v>
      </c>
      <c r="U28" s="64">
        <v>0.3574</v>
      </c>
      <c r="V28" s="64">
        <v>0.35195900000000002</v>
      </c>
      <c r="W28" s="64">
        <v>0.36204700000000001</v>
      </c>
      <c r="X28" s="64">
        <v>0.36932799999999999</v>
      </c>
      <c r="Y28" s="64">
        <v>0.36953000000000003</v>
      </c>
      <c r="Z28" s="64">
        <v>0.37224099999999999</v>
      </c>
      <c r="AA28" s="64">
        <v>0.37720599999999999</v>
      </c>
      <c r="AB28" s="64">
        <v>0.38209399999999999</v>
      </c>
      <c r="AC28" s="64">
        <v>0.38581500000000002</v>
      </c>
      <c r="AD28" s="64">
        <v>0.39827499999999999</v>
      </c>
      <c r="AE28" s="64">
        <v>0.40259299999999998</v>
      </c>
      <c r="AF28" s="64">
        <v>0.40767199999999998</v>
      </c>
      <c r="AG28" s="60">
        <v>-9.0080000000000004E-3</v>
      </c>
    </row>
    <row r="29" spans="1:33" ht="15" customHeight="1" x14ac:dyDescent="0.25">
      <c r="A29" s="63" t="s">
        <v>449</v>
      </c>
      <c r="B29" s="62" t="s">
        <v>202</v>
      </c>
      <c r="C29" s="64">
        <v>5.58</v>
      </c>
      <c r="D29" s="64">
        <v>6.2619999999999996</v>
      </c>
      <c r="E29" s="64">
        <v>6.5477930000000004</v>
      </c>
      <c r="F29" s="64">
        <v>6.8261839999999996</v>
      </c>
      <c r="G29" s="64">
        <v>7.0008819999999998</v>
      </c>
      <c r="H29" s="64">
        <v>6.945532</v>
      </c>
      <c r="I29" s="64">
        <v>6.8382290000000001</v>
      </c>
      <c r="J29" s="64">
        <v>6.7719639999999997</v>
      </c>
      <c r="K29" s="64">
        <v>6.8429779999999996</v>
      </c>
      <c r="L29" s="64">
        <v>6.9144160000000001</v>
      </c>
      <c r="M29" s="64">
        <v>6.788424</v>
      </c>
      <c r="N29" s="64">
        <v>6.8431649999999999</v>
      </c>
      <c r="O29" s="64">
        <v>6.7348100000000004</v>
      </c>
      <c r="P29" s="64">
        <v>6.7374790000000004</v>
      </c>
      <c r="Q29" s="64">
        <v>6.7454210000000003</v>
      </c>
      <c r="R29" s="64">
        <v>6.640161</v>
      </c>
      <c r="S29" s="64">
        <v>6.5875519999999996</v>
      </c>
      <c r="T29" s="64">
        <v>6.6269520000000002</v>
      </c>
      <c r="U29" s="64">
        <v>6.548133</v>
      </c>
      <c r="V29" s="64">
        <v>6.5594060000000001</v>
      </c>
      <c r="W29" s="64">
        <v>6.5899590000000003</v>
      </c>
      <c r="X29" s="64">
        <v>6.5849390000000003</v>
      </c>
      <c r="Y29" s="64">
        <v>6.6540509999999999</v>
      </c>
      <c r="Z29" s="64">
        <v>6.6610319999999996</v>
      </c>
      <c r="AA29" s="64">
        <v>6.6237219999999999</v>
      </c>
      <c r="AB29" s="64">
        <v>6.5544779999999996</v>
      </c>
      <c r="AC29" s="64">
        <v>6.4254660000000001</v>
      </c>
      <c r="AD29" s="64">
        <v>6.510446</v>
      </c>
      <c r="AE29" s="64">
        <v>6.4725190000000001</v>
      </c>
      <c r="AF29" s="64">
        <v>6.3357510000000001</v>
      </c>
      <c r="AG29" s="60">
        <v>4.3899999999999998E-3</v>
      </c>
    </row>
    <row r="30" spans="1:33" ht="15" customHeight="1" x14ac:dyDescent="0.25">
      <c r="A30" s="63" t="s">
        <v>450</v>
      </c>
      <c r="B30" s="62" t="s">
        <v>203</v>
      </c>
      <c r="C30" s="64">
        <v>0.96</v>
      </c>
      <c r="D30" s="64">
        <v>1.073</v>
      </c>
      <c r="E30" s="64">
        <v>1.000602</v>
      </c>
      <c r="F30" s="64">
        <v>0.96499900000000005</v>
      </c>
      <c r="G30" s="64">
        <v>0.97562899999999997</v>
      </c>
      <c r="H30" s="64">
        <v>0.988506</v>
      </c>
      <c r="I30" s="64">
        <v>0.96619299999999997</v>
      </c>
      <c r="J30" s="64">
        <v>0.98039200000000004</v>
      </c>
      <c r="K30" s="64">
        <v>0.98907599999999996</v>
      </c>
      <c r="L30" s="64">
        <v>1.0041359999999999</v>
      </c>
      <c r="M30" s="64">
        <v>0.99732299999999996</v>
      </c>
      <c r="N30" s="64">
        <v>1.004319</v>
      </c>
      <c r="O30" s="64">
        <v>1.0084789999999999</v>
      </c>
      <c r="P30" s="64">
        <v>1.033908</v>
      </c>
      <c r="Q30" s="64">
        <v>1.031711</v>
      </c>
      <c r="R30" s="64">
        <v>1.059599</v>
      </c>
      <c r="S30" s="64">
        <v>1.071261</v>
      </c>
      <c r="T30" s="64">
        <v>1.0784279999999999</v>
      </c>
      <c r="U30" s="64">
        <v>1.082535</v>
      </c>
      <c r="V30" s="64">
        <v>1.0791489999999999</v>
      </c>
      <c r="W30" s="64">
        <v>1.0834809999999999</v>
      </c>
      <c r="X30" s="64">
        <v>1.0767549999999999</v>
      </c>
      <c r="Y30" s="64">
        <v>1.0675269999999999</v>
      </c>
      <c r="Z30" s="64">
        <v>1.074581</v>
      </c>
      <c r="AA30" s="64">
        <v>1.0654349999999999</v>
      </c>
      <c r="AB30" s="64">
        <v>1.055148</v>
      </c>
      <c r="AC30" s="64">
        <v>1.0501670000000001</v>
      </c>
      <c r="AD30" s="64">
        <v>1.069102</v>
      </c>
      <c r="AE30" s="64">
        <v>1.078147</v>
      </c>
      <c r="AF30" s="64">
        <v>1.077413</v>
      </c>
      <c r="AG30" s="60">
        <v>3.9870000000000001E-3</v>
      </c>
    </row>
    <row r="31" spans="1:33" x14ac:dyDescent="0.25">
      <c r="A31" s="63" t="s">
        <v>451</v>
      </c>
      <c r="B31" s="62" t="s">
        <v>204</v>
      </c>
      <c r="C31" s="64">
        <v>0.20699999999999999</v>
      </c>
      <c r="D31" s="64">
        <v>-0.11600000000000001</v>
      </c>
      <c r="E31" s="64">
        <v>0</v>
      </c>
      <c r="F31" s="64">
        <v>0</v>
      </c>
      <c r="G31" s="64">
        <v>0</v>
      </c>
      <c r="H31" s="64">
        <v>0</v>
      </c>
      <c r="I31" s="64">
        <v>0</v>
      </c>
      <c r="J31" s="64">
        <v>0</v>
      </c>
      <c r="K31" s="64">
        <v>0</v>
      </c>
      <c r="L31" s="64">
        <v>0</v>
      </c>
      <c r="M31" s="64">
        <v>0</v>
      </c>
      <c r="N31" s="64">
        <v>0</v>
      </c>
      <c r="O31" s="64">
        <v>0</v>
      </c>
      <c r="P31" s="64">
        <v>0</v>
      </c>
      <c r="Q31" s="64">
        <v>0</v>
      </c>
      <c r="R31" s="64">
        <v>0</v>
      </c>
      <c r="S31" s="64">
        <v>0</v>
      </c>
      <c r="T31" s="64">
        <v>0</v>
      </c>
      <c r="U31" s="64">
        <v>0</v>
      </c>
      <c r="V31" s="64">
        <v>0</v>
      </c>
      <c r="W31" s="64">
        <v>0</v>
      </c>
      <c r="X31" s="64">
        <v>0</v>
      </c>
      <c r="Y31" s="64">
        <v>0</v>
      </c>
      <c r="Z31" s="64">
        <v>0</v>
      </c>
      <c r="AA31" s="64">
        <v>0</v>
      </c>
      <c r="AB31" s="64">
        <v>0</v>
      </c>
      <c r="AC31" s="64">
        <v>0</v>
      </c>
      <c r="AD31" s="64">
        <v>0</v>
      </c>
      <c r="AE31" s="64">
        <v>0</v>
      </c>
      <c r="AF31" s="64">
        <v>0</v>
      </c>
      <c r="AG31" s="60" t="s">
        <v>637</v>
      </c>
    </row>
    <row r="32" spans="1:33" x14ac:dyDescent="0.25">
      <c r="A32" s="63" t="s">
        <v>452</v>
      </c>
      <c r="B32" s="62" t="s">
        <v>205</v>
      </c>
      <c r="C32" s="64">
        <v>5.3522439999999998</v>
      </c>
      <c r="D32" s="64">
        <v>5.8188529999999998</v>
      </c>
      <c r="E32" s="64">
        <v>6.0950930000000003</v>
      </c>
      <c r="F32" s="64">
        <v>6.1991610000000001</v>
      </c>
      <c r="G32" s="64">
        <v>6.3082289999999999</v>
      </c>
      <c r="H32" s="64">
        <v>6.2612259999999997</v>
      </c>
      <c r="I32" s="64">
        <v>6.2076130000000003</v>
      </c>
      <c r="J32" s="64">
        <v>6.1963860000000004</v>
      </c>
      <c r="K32" s="64">
        <v>6.2383069999999998</v>
      </c>
      <c r="L32" s="64">
        <v>6.296646</v>
      </c>
      <c r="M32" s="64">
        <v>6.3197039999999998</v>
      </c>
      <c r="N32" s="64">
        <v>6.3765859999999996</v>
      </c>
      <c r="O32" s="64">
        <v>6.3566549999999999</v>
      </c>
      <c r="P32" s="64">
        <v>6.3714839999999997</v>
      </c>
      <c r="Q32" s="64">
        <v>6.3963029999999996</v>
      </c>
      <c r="R32" s="64">
        <v>6.3443370000000003</v>
      </c>
      <c r="S32" s="64">
        <v>6.3196890000000003</v>
      </c>
      <c r="T32" s="64">
        <v>6.3211459999999997</v>
      </c>
      <c r="U32" s="64">
        <v>6.3625220000000002</v>
      </c>
      <c r="V32" s="64">
        <v>6.4001440000000001</v>
      </c>
      <c r="W32" s="64">
        <v>6.4143420000000004</v>
      </c>
      <c r="X32" s="64">
        <v>6.4982670000000002</v>
      </c>
      <c r="Y32" s="64">
        <v>6.5820480000000003</v>
      </c>
      <c r="Z32" s="64">
        <v>6.5704089999999997</v>
      </c>
      <c r="AA32" s="64">
        <v>6.6537490000000004</v>
      </c>
      <c r="AB32" s="64">
        <v>6.6817460000000004</v>
      </c>
      <c r="AC32" s="64">
        <v>6.6992529999999997</v>
      </c>
      <c r="AD32" s="64">
        <v>6.7072510000000003</v>
      </c>
      <c r="AE32" s="64">
        <v>6.7103400000000004</v>
      </c>
      <c r="AF32" s="64">
        <v>6.7479990000000001</v>
      </c>
      <c r="AG32" s="60">
        <v>8.0230000000000006E-3</v>
      </c>
    </row>
    <row r="33" spans="1:33" x14ac:dyDescent="0.25">
      <c r="A33" s="63" t="s">
        <v>453</v>
      </c>
      <c r="B33" s="62" t="s">
        <v>509</v>
      </c>
      <c r="C33" s="64">
        <v>1.070721</v>
      </c>
      <c r="D33" s="64">
        <v>1.155702</v>
      </c>
      <c r="E33" s="64">
        <v>1.1361209999999999</v>
      </c>
      <c r="F33" s="64">
        <v>1.134927</v>
      </c>
      <c r="G33" s="64">
        <v>1.1345890000000001</v>
      </c>
      <c r="H33" s="64">
        <v>1.133988</v>
      </c>
      <c r="I33" s="64">
        <v>1.1329130000000001</v>
      </c>
      <c r="J33" s="64">
        <v>1.131853</v>
      </c>
      <c r="K33" s="64">
        <v>1.1309309999999999</v>
      </c>
      <c r="L33" s="64">
        <v>1.1305890000000001</v>
      </c>
      <c r="M33" s="64">
        <v>1.1307020000000001</v>
      </c>
      <c r="N33" s="64">
        <v>1.1305019999999999</v>
      </c>
      <c r="O33" s="64">
        <v>1.1308339999999999</v>
      </c>
      <c r="P33" s="64">
        <v>1.130965</v>
      </c>
      <c r="Q33" s="64">
        <v>1.1308260000000001</v>
      </c>
      <c r="R33" s="64">
        <v>1.130789</v>
      </c>
      <c r="S33" s="64">
        <v>1.131159</v>
      </c>
      <c r="T33" s="64">
        <v>1.1364430000000001</v>
      </c>
      <c r="U33" s="64">
        <v>1.133184</v>
      </c>
      <c r="V33" s="64">
        <v>1.152908</v>
      </c>
      <c r="W33" s="64">
        <v>1.161384</v>
      </c>
      <c r="X33" s="64">
        <v>1.1702079999999999</v>
      </c>
      <c r="Y33" s="64">
        <v>1.1787209999999999</v>
      </c>
      <c r="Z33" s="64">
        <v>1.192037</v>
      </c>
      <c r="AA33" s="64">
        <v>1.2023710000000001</v>
      </c>
      <c r="AB33" s="64">
        <v>1.2129049999999999</v>
      </c>
      <c r="AC33" s="64">
        <v>1.225209</v>
      </c>
      <c r="AD33" s="64">
        <v>1.236486</v>
      </c>
      <c r="AE33" s="64">
        <v>1.2514559999999999</v>
      </c>
      <c r="AF33" s="64">
        <v>1.2621359999999999</v>
      </c>
      <c r="AG33" s="60">
        <v>5.6880000000000003E-3</v>
      </c>
    </row>
    <row r="34" spans="1:33" x14ac:dyDescent="0.25">
      <c r="A34" s="63" t="s">
        <v>454</v>
      </c>
      <c r="B34" s="62" t="s">
        <v>656</v>
      </c>
      <c r="C34" s="64">
        <v>0.86739500000000003</v>
      </c>
      <c r="D34" s="64">
        <v>0.89410000000000001</v>
      </c>
      <c r="E34" s="64">
        <v>0.90859800000000002</v>
      </c>
      <c r="F34" s="64">
        <v>0.90528600000000004</v>
      </c>
      <c r="G34" s="64">
        <v>0.904918</v>
      </c>
      <c r="H34" s="64">
        <v>0.90316200000000002</v>
      </c>
      <c r="I34" s="64">
        <v>0.90012800000000004</v>
      </c>
      <c r="J34" s="64">
        <v>0.89737100000000003</v>
      </c>
      <c r="K34" s="64">
        <v>0.89490499999999995</v>
      </c>
      <c r="L34" s="64">
        <v>0.894096</v>
      </c>
      <c r="M34" s="64">
        <v>0.89464900000000003</v>
      </c>
      <c r="N34" s="64">
        <v>0.89458099999999996</v>
      </c>
      <c r="O34" s="64">
        <v>0.89591699999999996</v>
      </c>
      <c r="P34" s="64">
        <v>0.89659199999999994</v>
      </c>
      <c r="Q34" s="64">
        <v>0.89685700000000002</v>
      </c>
      <c r="R34" s="64">
        <v>0.89670300000000003</v>
      </c>
      <c r="S34" s="64">
        <v>0.89772600000000002</v>
      </c>
      <c r="T34" s="64">
        <v>0.89958199999999999</v>
      </c>
      <c r="U34" s="64">
        <v>0.90274699999999997</v>
      </c>
      <c r="V34" s="64">
        <v>0.90704799999999997</v>
      </c>
      <c r="W34" s="64">
        <v>0.91080799999999995</v>
      </c>
      <c r="X34" s="64">
        <v>0.91528500000000002</v>
      </c>
      <c r="Y34" s="64">
        <v>0.92000899999999997</v>
      </c>
      <c r="Z34" s="64">
        <v>0.92533500000000002</v>
      </c>
      <c r="AA34" s="64">
        <v>0.931836</v>
      </c>
      <c r="AB34" s="64">
        <v>0.939975</v>
      </c>
      <c r="AC34" s="64">
        <v>0.948851</v>
      </c>
      <c r="AD34" s="64">
        <v>0.95777999999999996</v>
      </c>
      <c r="AE34" s="64">
        <v>0.96734900000000001</v>
      </c>
      <c r="AF34" s="64">
        <v>0.97864899999999999</v>
      </c>
      <c r="AG34" s="60">
        <v>4.1700000000000001E-3</v>
      </c>
    </row>
    <row r="35" spans="1:33" x14ac:dyDescent="0.25">
      <c r="A35" s="63" t="s">
        <v>455</v>
      </c>
      <c r="B35" s="62" t="s">
        <v>207</v>
      </c>
      <c r="C35" s="64">
        <v>0.94389699999999999</v>
      </c>
      <c r="D35" s="64">
        <v>0.97607500000000003</v>
      </c>
      <c r="E35" s="64">
        <v>1.0183530000000001</v>
      </c>
      <c r="F35" s="64">
        <v>1.017787</v>
      </c>
      <c r="G35" s="64">
        <v>1.025995</v>
      </c>
      <c r="H35" s="64">
        <v>1.027261</v>
      </c>
      <c r="I35" s="64">
        <v>1.0273300000000001</v>
      </c>
      <c r="J35" s="64">
        <v>1.0277579999999999</v>
      </c>
      <c r="K35" s="64">
        <v>1.0349109999999999</v>
      </c>
      <c r="L35" s="64">
        <v>1.0375970000000001</v>
      </c>
      <c r="M35" s="64">
        <v>1.0417430000000001</v>
      </c>
      <c r="N35" s="64">
        <v>1.0449470000000001</v>
      </c>
      <c r="O35" s="64">
        <v>1.0487550000000001</v>
      </c>
      <c r="P35" s="64">
        <v>1.052864</v>
      </c>
      <c r="Q35" s="64">
        <v>1.0592170000000001</v>
      </c>
      <c r="R35" s="64">
        <v>1.063121</v>
      </c>
      <c r="S35" s="64">
        <v>1.0683119999999999</v>
      </c>
      <c r="T35" s="64">
        <v>1.0744339999999999</v>
      </c>
      <c r="U35" s="64">
        <v>1.0901080000000001</v>
      </c>
      <c r="V35" s="64">
        <v>1.0907469999999999</v>
      </c>
      <c r="W35" s="64">
        <v>1.100781</v>
      </c>
      <c r="X35" s="64">
        <v>1.1082860000000001</v>
      </c>
      <c r="Y35" s="64">
        <v>1.117845</v>
      </c>
      <c r="Z35" s="64">
        <v>1.1373180000000001</v>
      </c>
      <c r="AA35" s="64">
        <v>1.149122</v>
      </c>
      <c r="AB35" s="64">
        <v>1.162655</v>
      </c>
      <c r="AC35" s="64">
        <v>1.1769700000000001</v>
      </c>
      <c r="AD35" s="64">
        <v>1.1916850000000001</v>
      </c>
      <c r="AE35" s="64">
        <v>1.2071609999999999</v>
      </c>
      <c r="AF35" s="64">
        <v>1.226783</v>
      </c>
      <c r="AG35" s="60">
        <v>9.0799999999999995E-3</v>
      </c>
    </row>
    <row r="36" spans="1:33" x14ac:dyDescent="0.25">
      <c r="A36" s="63" t="s">
        <v>456</v>
      </c>
      <c r="B36" s="62" t="s">
        <v>208</v>
      </c>
      <c r="C36" s="64">
        <v>-7.6502000000000001E-2</v>
      </c>
      <c r="D36" s="64">
        <v>-8.1975000000000006E-2</v>
      </c>
      <c r="E36" s="64">
        <v>-0.10975600000000001</v>
      </c>
      <c r="F36" s="64">
        <v>-0.1125</v>
      </c>
      <c r="G36" s="64">
        <v>-0.121077</v>
      </c>
      <c r="H36" s="64">
        <v>-0.124098</v>
      </c>
      <c r="I36" s="64">
        <v>-0.12720200000000001</v>
      </c>
      <c r="J36" s="64">
        <v>-0.130387</v>
      </c>
      <c r="K36" s="64">
        <v>-0.14000599999999999</v>
      </c>
      <c r="L36" s="64">
        <v>-0.14350099999999999</v>
      </c>
      <c r="M36" s="64">
        <v>-0.147094</v>
      </c>
      <c r="N36" s="64">
        <v>-0.150366</v>
      </c>
      <c r="O36" s="64">
        <v>-0.152838</v>
      </c>
      <c r="P36" s="64">
        <v>-0.15627199999999999</v>
      </c>
      <c r="Q36" s="64">
        <v>-0.16236</v>
      </c>
      <c r="R36" s="64">
        <v>-0.16641800000000001</v>
      </c>
      <c r="S36" s="64">
        <v>-0.17058599999999999</v>
      </c>
      <c r="T36" s="64">
        <v>-0.17485100000000001</v>
      </c>
      <c r="U36" s="64">
        <v>-0.187361</v>
      </c>
      <c r="V36" s="64">
        <v>-0.1837</v>
      </c>
      <c r="W36" s="64">
        <v>-0.189973</v>
      </c>
      <c r="X36" s="64">
        <v>-0.19300100000000001</v>
      </c>
      <c r="Y36" s="64">
        <v>-0.19783600000000001</v>
      </c>
      <c r="Z36" s="64">
        <v>-0.211983</v>
      </c>
      <c r="AA36" s="64">
        <v>-0.21728600000000001</v>
      </c>
      <c r="AB36" s="64">
        <v>-0.22267999999999999</v>
      </c>
      <c r="AC36" s="64">
        <v>-0.22811799999999999</v>
      </c>
      <c r="AD36" s="64">
        <v>-0.233905</v>
      </c>
      <c r="AE36" s="64">
        <v>-0.239811</v>
      </c>
      <c r="AF36" s="64">
        <v>-0.24813399999999999</v>
      </c>
      <c r="AG36" s="60">
        <v>4.1409000000000001E-2</v>
      </c>
    </row>
    <row r="37" spans="1:33" x14ac:dyDescent="0.25">
      <c r="A37" s="63" t="s">
        <v>457</v>
      </c>
      <c r="B37" s="62" t="s">
        <v>209</v>
      </c>
      <c r="C37" s="64">
        <v>0</v>
      </c>
      <c r="D37" s="64">
        <v>0</v>
      </c>
      <c r="E37" s="64">
        <v>0</v>
      </c>
      <c r="F37" s="64">
        <v>0</v>
      </c>
      <c r="G37" s="64">
        <v>0</v>
      </c>
      <c r="H37" s="64">
        <v>0</v>
      </c>
      <c r="I37" s="64">
        <v>0</v>
      </c>
      <c r="J37" s="64">
        <v>0</v>
      </c>
      <c r="K37" s="64">
        <v>0</v>
      </c>
      <c r="L37" s="64">
        <v>0</v>
      </c>
      <c r="M37" s="64">
        <v>0</v>
      </c>
      <c r="N37" s="64">
        <v>0</v>
      </c>
      <c r="O37" s="64">
        <v>0</v>
      </c>
      <c r="P37" s="64">
        <v>0</v>
      </c>
      <c r="Q37" s="64">
        <v>0</v>
      </c>
      <c r="R37" s="64">
        <v>0</v>
      </c>
      <c r="S37" s="64">
        <v>0</v>
      </c>
      <c r="T37" s="64">
        <v>0</v>
      </c>
      <c r="U37" s="64">
        <v>0</v>
      </c>
      <c r="V37" s="64">
        <v>0</v>
      </c>
      <c r="W37" s="64">
        <v>0</v>
      </c>
      <c r="X37" s="64">
        <v>0</v>
      </c>
      <c r="Y37" s="64">
        <v>0</v>
      </c>
      <c r="Z37" s="64">
        <v>0</v>
      </c>
      <c r="AA37" s="64">
        <v>0</v>
      </c>
      <c r="AB37" s="64">
        <v>0</v>
      </c>
      <c r="AC37" s="64">
        <v>0</v>
      </c>
      <c r="AD37" s="64">
        <v>0</v>
      </c>
      <c r="AE37" s="64">
        <v>0</v>
      </c>
      <c r="AF37" s="64">
        <v>0</v>
      </c>
      <c r="AG37" s="60" t="s">
        <v>637</v>
      </c>
    </row>
    <row r="38" spans="1:33" x14ac:dyDescent="0.25">
      <c r="A38" s="63" t="s">
        <v>458</v>
      </c>
      <c r="B38" s="62" t="s">
        <v>210</v>
      </c>
      <c r="C38" s="64">
        <v>0.10957</v>
      </c>
      <c r="D38" s="64">
        <v>0.12343</v>
      </c>
      <c r="E38" s="64">
        <v>8.5490999999999998E-2</v>
      </c>
      <c r="F38" s="64">
        <v>8.7155999999999997E-2</v>
      </c>
      <c r="G38" s="64">
        <v>8.6574999999999999E-2</v>
      </c>
      <c r="H38" s="64">
        <v>8.7775000000000006E-2</v>
      </c>
      <c r="I38" s="64">
        <v>8.9271000000000003E-2</v>
      </c>
      <c r="J38" s="64">
        <v>8.9957999999999996E-2</v>
      </c>
      <c r="K38" s="64">
        <v>9.1673000000000004E-2</v>
      </c>
      <c r="L38" s="64">
        <v>9.1950000000000004E-2</v>
      </c>
      <c r="M38" s="64">
        <v>9.1553999999999996E-2</v>
      </c>
      <c r="N38" s="64">
        <v>9.0457999999999997E-2</v>
      </c>
      <c r="O38" s="64">
        <v>8.9090000000000003E-2</v>
      </c>
      <c r="P38" s="64">
        <v>8.8370000000000004E-2</v>
      </c>
      <c r="Q38" s="64">
        <v>8.7067000000000005E-2</v>
      </c>
      <c r="R38" s="64">
        <v>8.7808999999999998E-2</v>
      </c>
      <c r="S38" s="64">
        <v>8.8052000000000005E-2</v>
      </c>
      <c r="T38" s="64">
        <v>9.0187000000000003E-2</v>
      </c>
      <c r="U38" s="64">
        <v>9.0393000000000001E-2</v>
      </c>
      <c r="V38" s="64">
        <v>0.10288899999999999</v>
      </c>
      <c r="W38" s="64">
        <v>0.105504</v>
      </c>
      <c r="X38" s="64">
        <v>0.108863</v>
      </c>
      <c r="Y38" s="64">
        <v>0.110526</v>
      </c>
      <c r="Z38" s="64">
        <v>0.116439</v>
      </c>
      <c r="AA38" s="64">
        <v>0.118634</v>
      </c>
      <c r="AB38" s="64">
        <v>0.119738</v>
      </c>
      <c r="AC38" s="64">
        <v>0.12037</v>
      </c>
      <c r="AD38" s="64">
        <v>0.121144</v>
      </c>
      <c r="AE38" s="64">
        <v>0.121403</v>
      </c>
      <c r="AF38" s="64">
        <v>0.12220300000000001</v>
      </c>
      <c r="AG38" s="60" t="s">
        <v>637</v>
      </c>
    </row>
    <row r="39" spans="1:33" x14ac:dyDescent="0.25">
      <c r="A39" s="63" t="s">
        <v>459</v>
      </c>
      <c r="B39" s="62" t="s">
        <v>207</v>
      </c>
      <c r="C39" s="64">
        <v>0.112</v>
      </c>
      <c r="D39" s="64">
        <v>0.125859</v>
      </c>
      <c r="E39" s="64">
        <v>7.7512999999999999E-2</v>
      </c>
      <c r="F39" s="64">
        <v>7.9138E-2</v>
      </c>
      <c r="G39" s="64">
        <v>7.8517000000000003E-2</v>
      </c>
      <c r="H39" s="64">
        <v>7.9675999999999997E-2</v>
      </c>
      <c r="I39" s="64">
        <v>8.1132999999999997E-2</v>
      </c>
      <c r="J39" s="64">
        <v>8.1779000000000004E-2</v>
      </c>
      <c r="K39" s="64">
        <v>8.3452999999999999E-2</v>
      </c>
      <c r="L39" s="64">
        <v>8.3689E-2</v>
      </c>
      <c r="M39" s="64">
        <v>8.3251000000000006E-2</v>
      </c>
      <c r="N39" s="64">
        <v>8.2114000000000006E-2</v>
      </c>
      <c r="O39" s="64">
        <v>8.0703999999999998E-2</v>
      </c>
      <c r="P39" s="64">
        <v>7.9941999999999999E-2</v>
      </c>
      <c r="Q39" s="64">
        <v>7.8597E-2</v>
      </c>
      <c r="R39" s="64">
        <v>7.9297000000000006E-2</v>
      </c>
      <c r="S39" s="64">
        <v>7.9496999999999998E-2</v>
      </c>
      <c r="T39" s="64">
        <v>8.1588999999999995E-2</v>
      </c>
      <c r="U39" s="64">
        <v>8.1753000000000006E-2</v>
      </c>
      <c r="V39" s="64">
        <v>9.4204999999999997E-2</v>
      </c>
      <c r="W39" s="64">
        <v>9.6776000000000001E-2</v>
      </c>
      <c r="X39" s="64">
        <v>0.100092</v>
      </c>
      <c r="Y39" s="64">
        <v>0.101712</v>
      </c>
      <c r="Z39" s="64">
        <v>0.10758</v>
      </c>
      <c r="AA39" s="64">
        <v>0.109731</v>
      </c>
      <c r="AB39" s="64">
        <v>0.110791</v>
      </c>
      <c r="AC39" s="64">
        <v>0.111378</v>
      </c>
      <c r="AD39" s="64">
        <v>0.112106</v>
      </c>
      <c r="AE39" s="64">
        <v>0.11232</v>
      </c>
      <c r="AF39" s="64">
        <v>0.11307499999999999</v>
      </c>
      <c r="AG39" s="60">
        <v>3.2899999999999997E-4</v>
      </c>
    </row>
    <row r="40" spans="1:33" x14ac:dyDescent="0.25">
      <c r="A40" s="63" t="s">
        <v>460</v>
      </c>
      <c r="B40" s="62" t="s">
        <v>208</v>
      </c>
      <c r="C40" s="64">
        <v>-2.4299999999999999E-3</v>
      </c>
      <c r="D40" s="64">
        <v>-2.4299999999999999E-3</v>
      </c>
      <c r="E40" s="64">
        <v>7.9780000000000007E-3</v>
      </c>
      <c r="F40" s="64">
        <v>8.0180000000000008E-3</v>
      </c>
      <c r="G40" s="64">
        <v>8.0579999999999992E-3</v>
      </c>
      <c r="H40" s="64">
        <v>8.0979999999999993E-3</v>
      </c>
      <c r="I40" s="64">
        <v>8.1390000000000004E-3</v>
      </c>
      <c r="J40" s="64">
        <v>8.1799999999999998E-3</v>
      </c>
      <c r="K40" s="64">
        <v>8.2199999999999999E-3</v>
      </c>
      <c r="L40" s="64">
        <v>8.2620000000000002E-3</v>
      </c>
      <c r="M40" s="64">
        <v>8.3029999999999996E-3</v>
      </c>
      <c r="N40" s="64">
        <v>8.3440000000000007E-3</v>
      </c>
      <c r="O40" s="64">
        <v>8.3859999999999994E-3</v>
      </c>
      <c r="P40" s="64">
        <v>8.4279999999999997E-3</v>
      </c>
      <c r="Q40" s="64">
        <v>8.4700000000000001E-3</v>
      </c>
      <c r="R40" s="64">
        <v>8.5120000000000005E-3</v>
      </c>
      <c r="S40" s="64">
        <v>8.5550000000000001E-3</v>
      </c>
      <c r="T40" s="64">
        <v>8.5979999999999997E-3</v>
      </c>
      <c r="U40" s="64">
        <v>8.6409999999999994E-3</v>
      </c>
      <c r="V40" s="64">
        <v>8.6840000000000007E-3</v>
      </c>
      <c r="W40" s="64">
        <v>8.7270000000000004E-3</v>
      </c>
      <c r="X40" s="64">
        <v>8.7709999999999993E-3</v>
      </c>
      <c r="Y40" s="64">
        <v>8.8149999999999999E-3</v>
      </c>
      <c r="Z40" s="64">
        <v>8.8590000000000006E-3</v>
      </c>
      <c r="AA40" s="64">
        <v>8.9029999999999995E-3</v>
      </c>
      <c r="AB40" s="64">
        <v>8.9479999999999994E-3</v>
      </c>
      <c r="AC40" s="64">
        <v>8.9929999999999993E-3</v>
      </c>
      <c r="AD40" s="64">
        <v>9.0379999999999992E-3</v>
      </c>
      <c r="AE40" s="64">
        <v>9.0830000000000008E-3</v>
      </c>
      <c r="AF40" s="64">
        <v>9.1280000000000007E-3</v>
      </c>
      <c r="AG40" s="60" t="s">
        <v>637</v>
      </c>
    </row>
    <row r="41" spans="1:33" x14ac:dyDescent="0.25">
      <c r="A41" s="63" t="s">
        <v>461</v>
      </c>
      <c r="B41" s="62" t="s">
        <v>209</v>
      </c>
      <c r="C41" s="64">
        <v>0</v>
      </c>
      <c r="D41" s="64">
        <v>0</v>
      </c>
      <c r="E41" s="64">
        <v>0</v>
      </c>
      <c r="F41" s="64">
        <v>0</v>
      </c>
      <c r="G41" s="64">
        <v>0</v>
      </c>
      <c r="H41" s="64">
        <v>0</v>
      </c>
      <c r="I41" s="64">
        <v>0</v>
      </c>
      <c r="J41" s="64">
        <v>0</v>
      </c>
      <c r="K41" s="64">
        <v>0</v>
      </c>
      <c r="L41" s="64">
        <v>0</v>
      </c>
      <c r="M41" s="64">
        <v>0</v>
      </c>
      <c r="N41" s="64">
        <v>0</v>
      </c>
      <c r="O41" s="64">
        <v>0</v>
      </c>
      <c r="P41" s="64">
        <v>0</v>
      </c>
      <c r="Q41" s="64">
        <v>0</v>
      </c>
      <c r="R41" s="64">
        <v>0</v>
      </c>
      <c r="S41" s="64">
        <v>0</v>
      </c>
      <c r="T41" s="64">
        <v>0</v>
      </c>
      <c r="U41" s="64">
        <v>0</v>
      </c>
      <c r="V41" s="64">
        <v>0</v>
      </c>
      <c r="W41" s="64">
        <v>0</v>
      </c>
      <c r="X41" s="64">
        <v>0</v>
      </c>
      <c r="Y41" s="64">
        <v>0</v>
      </c>
      <c r="Z41" s="64">
        <v>0</v>
      </c>
      <c r="AA41" s="64">
        <v>0</v>
      </c>
      <c r="AB41" s="64">
        <v>0</v>
      </c>
      <c r="AC41" s="64">
        <v>0</v>
      </c>
      <c r="AD41" s="64">
        <v>0</v>
      </c>
      <c r="AE41" s="64">
        <v>0</v>
      </c>
      <c r="AF41" s="64">
        <v>0</v>
      </c>
      <c r="AG41" s="60" t="s">
        <v>637</v>
      </c>
    </row>
    <row r="42" spans="1:33" x14ac:dyDescent="0.25">
      <c r="A42" s="63" t="s">
        <v>462</v>
      </c>
      <c r="B42" s="62" t="s">
        <v>211</v>
      </c>
      <c r="C42" s="64">
        <v>9.3755000000000005E-2</v>
      </c>
      <c r="D42" s="64">
        <v>0.13817299999999999</v>
      </c>
      <c r="E42" s="64">
        <v>0.14203199999999999</v>
      </c>
      <c r="F42" s="64">
        <v>0.142485</v>
      </c>
      <c r="G42" s="64">
        <v>0.143096</v>
      </c>
      <c r="H42" s="64">
        <v>0.14305100000000001</v>
      </c>
      <c r="I42" s="64">
        <v>0.143513</v>
      </c>
      <c r="J42" s="64">
        <v>0.14452400000000001</v>
      </c>
      <c r="K42" s="64">
        <v>0.14435300000000001</v>
      </c>
      <c r="L42" s="64">
        <v>0.144542</v>
      </c>
      <c r="M42" s="64">
        <v>0.14449999999999999</v>
      </c>
      <c r="N42" s="64">
        <v>0.14546300000000001</v>
      </c>
      <c r="O42" s="64">
        <v>0.14582700000000001</v>
      </c>
      <c r="P42" s="64">
        <v>0.14600399999999999</v>
      </c>
      <c r="Q42" s="64">
        <v>0.146902</v>
      </c>
      <c r="R42" s="64">
        <v>0.14627699999999999</v>
      </c>
      <c r="S42" s="64">
        <v>0.14538100000000001</v>
      </c>
      <c r="T42" s="64">
        <v>0.146673</v>
      </c>
      <c r="U42" s="64">
        <v>0.140043</v>
      </c>
      <c r="V42" s="64">
        <v>0.14297099999999999</v>
      </c>
      <c r="W42" s="64">
        <v>0.14507200000000001</v>
      </c>
      <c r="X42" s="64">
        <v>0.146061</v>
      </c>
      <c r="Y42" s="64">
        <v>0.14818500000000001</v>
      </c>
      <c r="Z42" s="64">
        <v>0.15026300000000001</v>
      </c>
      <c r="AA42" s="64">
        <v>0.15190000000000001</v>
      </c>
      <c r="AB42" s="64">
        <v>0.15319199999999999</v>
      </c>
      <c r="AC42" s="64">
        <v>0.15598799999999999</v>
      </c>
      <c r="AD42" s="64">
        <v>0.15756200000000001</v>
      </c>
      <c r="AE42" s="64">
        <v>0.16270399999999999</v>
      </c>
      <c r="AF42" s="64">
        <v>0.16128400000000001</v>
      </c>
      <c r="AG42" s="60">
        <v>1.8881999999999999E-2</v>
      </c>
    </row>
    <row r="43" spans="1:33" x14ac:dyDescent="0.25">
      <c r="A43" s="63" t="s">
        <v>463</v>
      </c>
      <c r="B43" s="62" t="s">
        <v>207</v>
      </c>
      <c r="C43" s="64">
        <v>6.9112000000000007E-2</v>
      </c>
      <c r="D43" s="64">
        <v>0.100886</v>
      </c>
      <c r="E43" s="64">
        <v>0.107997</v>
      </c>
      <c r="F43" s="64">
        <v>0.108025</v>
      </c>
      <c r="G43" s="64">
        <v>0.108205</v>
      </c>
      <c r="H43" s="64">
        <v>0.107724</v>
      </c>
      <c r="I43" s="64">
        <v>0.10774499999999999</v>
      </c>
      <c r="J43" s="64">
        <v>0.108308</v>
      </c>
      <c r="K43" s="64">
        <v>0.107684</v>
      </c>
      <c r="L43" s="64">
        <v>0.107415</v>
      </c>
      <c r="M43" s="64">
        <v>0.106909</v>
      </c>
      <c r="N43" s="64">
        <v>0.107402</v>
      </c>
      <c r="O43" s="64">
        <v>0.10729</v>
      </c>
      <c r="P43" s="64">
        <v>0.106986</v>
      </c>
      <c r="Q43" s="64">
        <v>0.10739600000000001</v>
      </c>
      <c r="R43" s="64">
        <v>0.106277</v>
      </c>
      <c r="S43" s="64">
        <v>0.104881</v>
      </c>
      <c r="T43" s="64">
        <v>0.105667</v>
      </c>
      <c r="U43" s="64">
        <v>9.8524E-2</v>
      </c>
      <c r="V43" s="64">
        <v>0.108887</v>
      </c>
      <c r="W43" s="64">
        <v>0.11056100000000001</v>
      </c>
      <c r="X43" s="64">
        <v>0.111119</v>
      </c>
      <c r="Y43" s="64">
        <v>0.112807</v>
      </c>
      <c r="Z43" s="64">
        <v>0.114442</v>
      </c>
      <c r="AA43" s="64">
        <v>0.115632</v>
      </c>
      <c r="AB43" s="64">
        <v>0.11647</v>
      </c>
      <c r="AC43" s="64">
        <v>0.118807</v>
      </c>
      <c r="AD43" s="64">
        <v>0.11991599999999999</v>
      </c>
      <c r="AE43" s="64">
        <v>0.124587</v>
      </c>
      <c r="AF43" s="64">
        <v>0.12269099999999999</v>
      </c>
      <c r="AG43" s="60">
        <v>1.9989E-2</v>
      </c>
    </row>
    <row r="44" spans="1:33" x14ac:dyDescent="0.25">
      <c r="A44" s="63" t="s">
        <v>464</v>
      </c>
      <c r="B44" s="62" t="s">
        <v>208</v>
      </c>
      <c r="C44" s="64">
        <v>2.4643999999999999E-2</v>
      </c>
      <c r="D44" s="64">
        <v>3.7287000000000001E-2</v>
      </c>
      <c r="E44" s="64">
        <v>3.4035000000000003E-2</v>
      </c>
      <c r="F44" s="64">
        <v>3.4459999999999998E-2</v>
      </c>
      <c r="G44" s="64">
        <v>3.4890999999999998E-2</v>
      </c>
      <c r="H44" s="64">
        <v>3.5326999999999997E-2</v>
      </c>
      <c r="I44" s="64">
        <v>3.5769000000000002E-2</v>
      </c>
      <c r="J44" s="64">
        <v>3.6215999999999998E-2</v>
      </c>
      <c r="K44" s="64">
        <v>3.6667999999999999E-2</v>
      </c>
      <c r="L44" s="64">
        <v>3.7127E-2</v>
      </c>
      <c r="M44" s="64">
        <v>3.7590999999999999E-2</v>
      </c>
      <c r="N44" s="64">
        <v>3.8060999999999998E-2</v>
      </c>
      <c r="O44" s="64">
        <v>3.8536000000000001E-2</v>
      </c>
      <c r="P44" s="64">
        <v>3.9017999999999997E-2</v>
      </c>
      <c r="Q44" s="64">
        <v>3.9505999999999999E-2</v>
      </c>
      <c r="R44" s="64">
        <v>0.04</v>
      </c>
      <c r="S44" s="64">
        <v>4.0500000000000001E-2</v>
      </c>
      <c r="T44" s="64">
        <v>4.1006000000000001E-2</v>
      </c>
      <c r="U44" s="64">
        <v>4.1519E-2</v>
      </c>
      <c r="V44" s="64">
        <v>3.4084000000000003E-2</v>
      </c>
      <c r="W44" s="64">
        <v>3.4511E-2</v>
      </c>
      <c r="X44" s="64">
        <v>3.4942000000000001E-2</v>
      </c>
      <c r="Y44" s="64">
        <v>3.5379000000000001E-2</v>
      </c>
      <c r="Z44" s="64">
        <v>3.5820999999999999E-2</v>
      </c>
      <c r="AA44" s="64">
        <v>3.6269000000000003E-2</v>
      </c>
      <c r="AB44" s="64">
        <v>3.6721999999999998E-2</v>
      </c>
      <c r="AC44" s="64">
        <v>3.7180999999999999E-2</v>
      </c>
      <c r="AD44" s="64">
        <v>3.7645999999999999E-2</v>
      </c>
      <c r="AE44" s="64">
        <v>3.8115999999999997E-2</v>
      </c>
      <c r="AF44" s="64">
        <v>3.8593000000000002E-2</v>
      </c>
      <c r="AG44" s="60">
        <v>1.5587E-2</v>
      </c>
    </row>
    <row r="45" spans="1:33" x14ac:dyDescent="0.25">
      <c r="A45" s="63" t="s">
        <v>465</v>
      </c>
      <c r="B45" s="62" t="s">
        <v>209</v>
      </c>
      <c r="C45" s="64">
        <v>0</v>
      </c>
      <c r="D45" s="64">
        <v>0</v>
      </c>
      <c r="E45" s="64">
        <v>0</v>
      </c>
      <c r="F45" s="64">
        <v>0</v>
      </c>
      <c r="G45" s="64">
        <v>0</v>
      </c>
      <c r="H45" s="64">
        <v>0</v>
      </c>
      <c r="I45" s="64">
        <v>0</v>
      </c>
      <c r="J45" s="64">
        <v>0</v>
      </c>
      <c r="K45" s="64">
        <v>0</v>
      </c>
      <c r="L45" s="64">
        <v>0</v>
      </c>
      <c r="M45" s="64">
        <v>0</v>
      </c>
      <c r="N45" s="64">
        <v>0</v>
      </c>
      <c r="O45" s="64">
        <v>0</v>
      </c>
      <c r="P45" s="64">
        <v>0</v>
      </c>
      <c r="Q45" s="64">
        <v>0</v>
      </c>
      <c r="R45" s="64">
        <v>0</v>
      </c>
      <c r="S45" s="64">
        <v>0</v>
      </c>
      <c r="T45" s="64">
        <v>0</v>
      </c>
      <c r="U45" s="64">
        <v>0</v>
      </c>
      <c r="V45" s="64">
        <v>0</v>
      </c>
      <c r="W45" s="64">
        <v>0</v>
      </c>
      <c r="X45" s="64">
        <v>0</v>
      </c>
      <c r="Y45" s="64">
        <v>0</v>
      </c>
      <c r="Z45" s="64">
        <v>0</v>
      </c>
      <c r="AA45" s="64">
        <v>0</v>
      </c>
      <c r="AB45" s="64">
        <v>0</v>
      </c>
      <c r="AC45" s="64">
        <v>0</v>
      </c>
      <c r="AD45" s="64">
        <v>0</v>
      </c>
      <c r="AE45" s="64">
        <v>0</v>
      </c>
      <c r="AF45" s="64">
        <v>0</v>
      </c>
      <c r="AG45" s="60" t="s">
        <v>637</v>
      </c>
    </row>
    <row r="46" spans="1:33" x14ac:dyDescent="0.25">
      <c r="A46" s="63" t="s">
        <v>466</v>
      </c>
      <c r="B46" s="62" t="s">
        <v>212</v>
      </c>
      <c r="C46" s="64">
        <v>0</v>
      </c>
      <c r="D46" s="64">
        <v>0</v>
      </c>
      <c r="E46" s="64">
        <v>0</v>
      </c>
      <c r="F46" s="64">
        <v>0</v>
      </c>
      <c r="G46" s="64">
        <v>0</v>
      </c>
      <c r="H46" s="64">
        <v>0</v>
      </c>
      <c r="I46" s="64">
        <v>0</v>
      </c>
      <c r="J46" s="64">
        <v>0</v>
      </c>
      <c r="K46" s="64">
        <v>0</v>
      </c>
      <c r="L46" s="64">
        <v>0</v>
      </c>
      <c r="M46" s="64">
        <v>0</v>
      </c>
      <c r="N46" s="64">
        <v>0</v>
      </c>
      <c r="O46" s="64">
        <v>0</v>
      </c>
      <c r="P46" s="64">
        <v>0</v>
      </c>
      <c r="Q46" s="64">
        <v>0</v>
      </c>
      <c r="R46" s="64">
        <v>0</v>
      </c>
      <c r="S46" s="64">
        <v>0</v>
      </c>
      <c r="T46" s="64">
        <v>0</v>
      </c>
      <c r="U46" s="64">
        <v>0</v>
      </c>
      <c r="V46" s="64">
        <v>0</v>
      </c>
      <c r="W46" s="64">
        <v>0</v>
      </c>
      <c r="X46" s="64">
        <v>0</v>
      </c>
      <c r="Y46" s="64">
        <v>0</v>
      </c>
      <c r="Z46" s="64">
        <v>0</v>
      </c>
      <c r="AA46" s="64">
        <v>0</v>
      </c>
      <c r="AB46" s="64">
        <v>0</v>
      </c>
      <c r="AC46" s="64">
        <v>0</v>
      </c>
      <c r="AD46" s="64">
        <v>0</v>
      </c>
      <c r="AE46" s="64">
        <v>0</v>
      </c>
      <c r="AF46" s="64">
        <v>0</v>
      </c>
      <c r="AG46" s="60" t="s">
        <v>637</v>
      </c>
    </row>
    <row r="47" spans="1:33" x14ac:dyDescent="0.25">
      <c r="A47" s="63" t="s">
        <v>467</v>
      </c>
      <c r="B47" s="62" t="s">
        <v>213</v>
      </c>
      <c r="C47" s="64">
        <v>0</v>
      </c>
      <c r="D47" s="64">
        <v>0</v>
      </c>
      <c r="E47" s="64">
        <v>0</v>
      </c>
      <c r="F47" s="64">
        <v>0</v>
      </c>
      <c r="G47" s="64">
        <v>0</v>
      </c>
      <c r="H47" s="64">
        <v>0</v>
      </c>
      <c r="I47" s="64">
        <v>0</v>
      </c>
      <c r="J47" s="64">
        <v>0</v>
      </c>
      <c r="K47" s="64">
        <v>0</v>
      </c>
      <c r="L47" s="64">
        <v>0</v>
      </c>
      <c r="M47" s="64">
        <v>0</v>
      </c>
      <c r="N47" s="64">
        <v>0</v>
      </c>
      <c r="O47" s="64">
        <v>0</v>
      </c>
      <c r="P47" s="64">
        <v>0</v>
      </c>
      <c r="Q47" s="64">
        <v>0</v>
      </c>
      <c r="R47" s="64">
        <v>0</v>
      </c>
      <c r="S47" s="64">
        <v>0</v>
      </c>
      <c r="T47" s="64">
        <v>0</v>
      </c>
      <c r="U47" s="64">
        <v>0</v>
      </c>
      <c r="V47" s="64">
        <v>0</v>
      </c>
      <c r="W47" s="64">
        <v>0</v>
      </c>
      <c r="X47" s="64">
        <v>0</v>
      </c>
      <c r="Y47" s="64">
        <v>0</v>
      </c>
      <c r="Z47" s="64">
        <v>0</v>
      </c>
      <c r="AA47" s="64">
        <v>0</v>
      </c>
      <c r="AB47" s="64">
        <v>0</v>
      </c>
      <c r="AC47" s="64">
        <v>0</v>
      </c>
      <c r="AD47" s="64">
        <v>0</v>
      </c>
      <c r="AE47" s="64">
        <v>0</v>
      </c>
      <c r="AF47" s="64">
        <v>0</v>
      </c>
      <c r="AG47" s="60" t="s">
        <v>637</v>
      </c>
    </row>
    <row r="48" spans="1:33" x14ac:dyDescent="0.25">
      <c r="A48" s="63" t="s">
        <v>468</v>
      </c>
      <c r="B48" s="62" t="s">
        <v>214</v>
      </c>
      <c r="C48" s="64">
        <v>0.20399999999999999</v>
      </c>
      <c r="D48" s="64">
        <v>0.20399999999999999</v>
      </c>
      <c r="E48" s="64">
        <v>0.24124999999999999</v>
      </c>
      <c r="F48" s="64">
        <v>0.23614099999999999</v>
      </c>
      <c r="G48" s="64">
        <v>0.235012</v>
      </c>
      <c r="H48" s="64">
        <v>0.23547199999999999</v>
      </c>
      <c r="I48" s="64">
        <v>0.230299</v>
      </c>
      <c r="J48" s="64">
        <v>0.230071</v>
      </c>
      <c r="K48" s="64">
        <v>0.22802800000000001</v>
      </c>
      <c r="L48" s="64">
        <v>0.22787099999999999</v>
      </c>
      <c r="M48" s="64">
        <v>0.227135</v>
      </c>
      <c r="N48" s="64">
        <v>0.22218199999999999</v>
      </c>
      <c r="O48" s="64">
        <v>0.22186</v>
      </c>
      <c r="P48" s="64">
        <v>0.22562099999999999</v>
      </c>
      <c r="Q48" s="64">
        <v>0.22430800000000001</v>
      </c>
      <c r="R48" s="64">
        <v>0.22858600000000001</v>
      </c>
      <c r="S48" s="64">
        <v>0.23052400000000001</v>
      </c>
      <c r="T48" s="64">
        <v>0.23131599999999999</v>
      </c>
      <c r="U48" s="64">
        <v>0.230383</v>
      </c>
      <c r="V48" s="64">
        <v>0.22626299999999999</v>
      </c>
      <c r="W48" s="64">
        <v>0.22520999999999999</v>
      </c>
      <c r="X48" s="64">
        <v>0.22278500000000001</v>
      </c>
      <c r="Y48" s="64">
        <v>0.220057</v>
      </c>
      <c r="Z48" s="64">
        <v>0.222193</v>
      </c>
      <c r="AA48" s="64">
        <v>0.219587</v>
      </c>
      <c r="AB48" s="64">
        <v>0.216035</v>
      </c>
      <c r="AC48" s="64">
        <v>0.214285</v>
      </c>
      <c r="AD48" s="64">
        <v>0.21712899999999999</v>
      </c>
      <c r="AE48" s="64">
        <v>0.22031000000000001</v>
      </c>
      <c r="AF48" s="64">
        <v>0.218113</v>
      </c>
      <c r="AG48" s="60">
        <v>2.3089999999999999E-3</v>
      </c>
    </row>
    <row r="49" spans="1:33"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63" t="s">
        <v>469</v>
      </c>
      <c r="B50" s="66" t="s">
        <v>91</v>
      </c>
      <c r="C50" s="68">
        <v>19.499475</v>
      </c>
      <c r="D50" s="68">
        <v>20.195191999999999</v>
      </c>
      <c r="E50" s="68">
        <v>20.226551000000001</v>
      </c>
      <c r="F50" s="68">
        <v>20.118493999999998</v>
      </c>
      <c r="G50" s="68">
        <v>20.155071</v>
      </c>
      <c r="H50" s="68">
        <v>20.160822</v>
      </c>
      <c r="I50" s="68">
        <v>20.102530000000002</v>
      </c>
      <c r="J50" s="68">
        <v>20.060334999999998</v>
      </c>
      <c r="K50" s="68">
        <v>19.968278999999999</v>
      </c>
      <c r="L50" s="68">
        <v>19.911950999999998</v>
      </c>
      <c r="M50" s="68">
        <v>19.895596999999999</v>
      </c>
      <c r="N50" s="68">
        <v>19.948847000000001</v>
      </c>
      <c r="O50" s="68">
        <v>19.938241999999999</v>
      </c>
      <c r="P50" s="68">
        <v>19.877690999999999</v>
      </c>
      <c r="Q50" s="68">
        <v>19.827545000000001</v>
      </c>
      <c r="R50" s="68">
        <v>19.783815000000001</v>
      </c>
      <c r="S50" s="68">
        <v>19.776555999999999</v>
      </c>
      <c r="T50" s="68">
        <v>19.771431</v>
      </c>
      <c r="U50" s="68">
        <v>19.799202000000001</v>
      </c>
      <c r="V50" s="68">
        <v>19.797443000000001</v>
      </c>
      <c r="W50" s="68">
        <v>19.816905999999999</v>
      </c>
      <c r="X50" s="68">
        <v>19.858063000000001</v>
      </c>
      <c r="Y50" s="68">
        <v>19.906267</v>
      </c>
      <c r="Z50" s="68">
        <v>19.917376999999998</v>
      </c>
      <c r="AA50" s="68">
        <v>19.959278000000001</v>
      </c>
      <c r="AB50" s="68">
        <v>20.055499999999999</v>
      </c>
      <c r="AC50" s="68">
        <v>20.126124999999998</v>
      </c>
      <c r="AD50" s="68">
        <v>20.16188</v>
      </c>
      <c r="AE50" s="68">
        <v>20.227748999999999</v>
      </c>
      <c r="AF50" s="68">
        <v>20.370794</v>
      </c>
      <c r="AG50" s="6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66" t="s">
        <v>92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66" t="s">
        <v>93</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63" t="s">
        <v>470</v>
      </c>
      <c r="B55" s="62" t="s">
        <v>94</v>
      </c>
      <c r="C55" s="64">
        <v>3.1269999999999998</v>
      </c>
      <c r="D55" s="64">
        <v>3.323</v>
      </c>
      <c r="E55" s="64">
        <v>3.7148569999999999</v>
      </c>
      <c r="F55" s="64">
        <v>3.680768</v>
      </c>
      <c r="G55" s="64">
        <v>3.7657479999999999</v>
      </c>
      <c r="H55" s="64">
        <v>3.858406</v>
      </c>
      <c r="I55" s="64">
        <v>3.9177680000000001</v>
      </c>
      <c r="J55" s="64">
        <v>3.9515310000000001</v>
      </c>
      <c r="K55" s="64">
        <v>3.9433319999999998</v>
      </c>
      <c r="L55" s="64">
        <v>3.951994</v>
      </c>
      <c r="M55" s="64">
        <v>4.0018380000000002</v>
      </c>
      <c r="N55" s="64">
        <v>4.0958059999999996</v>
      </c>
      <c r="O55" s="64">
        <v>4.1339230000000002</v>
      </c>
      <c r="P55" s="64">
        <v>4.151421</v>
      </c>
      <c r="Q55" s="64">
        <v>4.1708869999999996</v>
      </c>
      <c r="R55" s="64">
        <v>4.1851060000000002</v>
      </c>
      <c r="S55" s="64">
        <v>4.2068430000000001</v>
      </c>
      <c r="T55" s="64">
        <v>4.2271330000000003</v>
      </c>
      <c r="U55" s="64">
        <v>4.2552779999999997</v>
      </c>
      <c r="V55" s="64">
        <v>4.270975</v>
      </c>
      <c r="W55" s="64">
        <v>4.2867150000000001</v>
      </c>
      <c r="X55" s="64">
        <v>4.3176740000000002</v>
      </c>
      <c r="Y55" s="64">
        <v>4.3584019999999999</v>
      </c>
      <c r="Z55" s="64">
        <v>4.3598350000000003</v>
      </c>
      <c r="AA55" s="64">
        <v>4.3810070000000003</v>
      </c>
      <c r="AB55" s="64">
        <v>4.4281319999999997</v>
      </c>
      <c r="AC55" s="64">
        <v>4.4484469999999998</v>
      </c>
      <c r="AD55" s="64">
        <v>4.4305950000000003</v>
      </c>
      <c r="AE55" s="64">
        <v>4.434793</v>
      </c>
      <c r="AF55" s="64">
        <v>4.4872839999999998</v>
      </c>
      <c r="AG55" s="60">
        <v>1.2532E-2</v>
      </c>
    </row>
    <row r="56" spans="1:33" ht="15" customHeight="1" x14ac:dyDescent="0.25">
      <c r="A56" s="63" t="s">
        <v>471</v>
      </c>
      <c r="B56" s="62" t="s">
        <v>95</v>
      </c>
      <c r="C56" s="64">
        <v>8.782</v>
      </c>
      <c r="D56" s="64">
        <v>8.9730000000000008</v>
      </c>
      <c r="E56" s="64">
        <v>8.9732710000000004</v>
      </c>
      <c r="F56" s="64">
        <v>8.9329689999999999</v>
      </c>
      <c r="G56" s="64">
        <v>8.8768209999999996</v>
      </c>
      <c r="H56" s="64">
        <v>8.807067</v>
      </c>
      <c r="I56" s="64">
        <v>8.7266180000000002</v>
      </c>
      <c r="J56" s="64">
        <v>8.6499729999999992</v>
      </c>
      <c r="K56" s="64">
        <v>8.5786210000000001</v>
      </c>
      <c r="L56" s="64">
        <v>8.5229370000000007</v>
      </c>
      <c r="M56" s="64">
        <v>8.4805639999999993</v>
      </c>
      <c r="N56" s="64">
        <v>8.4332010000000004</v>
      </c>
      <c r="O56" s="64">
        <v>8.3987090000000002</v>
      </c>
      <c r="P56" s="64">
        <v>8.3583719999999992</v>
      </c>
      <c r="Q56" s="64">
        <v>8.3149929999999994</v>
      </c>
      <c r="R56" s="64">
        <v>8.2779330000000009</v>
      </c>
      <c r="S56" s="64">
        <v>8.2516580000000008</v>
      </c>
      <c r="T56" s="64">
        <v>8.2329279999999994</v>
      </c>
      <c r="U56" s="64">
        <v>8.2273409999999991</v>
      </c>
      <c r="V56" s="64">
        <v>8.2285699999999995</v>
      </c>
      <c r="W56" s="64">
        <v>8.2321480000000005</v>
      </c>
      <c r="X56" s="64">
        <v>8.2411829999999995</v>
      </c>
      <c r="Y56" s="64">
        <v>8.2527249999999999</v>
      </c>
      <c r="Z56" s="64">
        <v>8.2714820000000007</v>
      </c>
      <c r="AA56" s="64">
        <v>8.2982759999999995</v>
      </c>
      <c r="AB56" s="64">
        <v>8.3393979999999992</v>
      </c>
      <c r="AC56" s="64">
        <v>8.3865800000000004</v>
      </c>
      <c r="AD56" s="64">
        <v>8.4338809999999995</v>
      </c>
      <c r="AE56" s="64">
        <v>8.4864619999999995</v>
      </c>
      <c r="AF56" s="64">
        <v>8.5537779999999994</v>
      </c>
      <c r="AG56" s="60">
        <v>-9.0799999999999995E-4</v>
      </c>
    </row>
    <row r="57" spans="1:33" ht="15" customHeight="1" x14ac:dyDescent="0.25">
      <c r="A57" s="63" t="s">
        <v>472</v>
      </c>
      <c r="B57" s="62" t="s">
        <v>215</v>
      </c>
      <c r="C57" s="64">
        <v>2.1104999999999999E-2</v>
      </c>
      <c r="D57" s="64">
        <v>2.2769999999999999E-2</v>
      </c>
      <c r="E57" s="64">
        <v>2.3747000000000001E-2</v>
      </c>
      <c r="F57" s="64">
        <v>2.3545E-2</v>
      </c>
      <c r="G57" s="64">
        <v>2.3184E-2</v>
      </c>
      <c r="H57" s="64">
        <v>2.2616000000000001E-2</v>
      </c>
      <c r="I57" s="64">
        <v>2.1883E-2</v>
      </c>
      <c r="J57" s="64">
        <v>2.1149000000000001E-2</v>
      </c>
      <c r="K57" s="64">
        <v>2.0417999999999999E-2</v>
      </c>
      <c r="L57" s="64">
        <v>1.9668999999999999E-2</v>
      </c>
      <c r="M57" s="64">
        <v>1.8978999999999999E-2</v>
      </c>
      <c r="N57" s="64">
        <v>1.8259000000000001E-2</v>
      </c>
      <c r="O57" s="64">
        <v>1.7659000000000001E-2</v>
      </c>
      <c r="P57" s="64">
        <v>1.7094000000000002E-2</v>
      </c>
      <c r="Q57" s="64">
        <v>1.6611999999999998E-2</v>
      </c>
      <c r="R57" s="64">
        <v>1.6222E-2</v>
      </c>
      <c r="S57" s="64">
        <v>1.5916E-2</v>
      </c>
      <c r="T57" s="64">
        <v>1.5688000000000001E-2</v>
      </c>
      <c r="U57" s="64">
        <v>1.5643000000000001E-2</v>
      </c>
      <c r="V57" s="64">
        <v>1.5554E-2</v>
      </c>
      <c r="W57" s="64">
        <v>1.5564E-2</v>
      </c>
      <c r="X57" s="64">
        <v>1.5407000000000001E-2</v>
      </c>
      <c r="Y57" s="64">
        <v>1.5495E-2</v>
      </c>
      <c r="Z57" s="64">
        <v>1.5814000000000002E-2</v>
      </c>
      <c r="AA57" s="64">
        <v>1.5984000000000002E-2</v>
      </c>
      <c r="AB57" s="64">
        <v>1.6178999999999999E-2</v>
      </c>
      <c r="AC57" s="64">
        <v>1.6389000000000001E-2</v>
      </c>
      <c r="AD57" s="64">
        <v>1.6650000000000002E-2</v>
      </c>
      <c r="AE57" s="64">
        <v>1.6896999999999999E-2</v>
      </c>
      <c r="AF57" s="64">
        <v>1.7232000000000001E-2</v>
      </c>
      <c r="AG57" s="60">
        <v>-6.9670000000000001E-3</v>
      </c>
    </row>
    <row r="58" spans="1:33" ht="15" customHeight="1" x14ac:dyDescent="0.25">
      <c r="A58" s="63" t="s">
        <v>473</v>
      </c>
      <c r="B58" s="62" t="s">
        <v>96</v>
      </c>
      <c r="C58" s="64">
        <v>1.3779999999999999</v>
      </c>
      <c r="D58" s="64">
        <v>1.603</v>
      </c>
      <c r="E58" s="64">
        <v>1.632198</v>
      </c>
      <c r="F58" s="64">
        <v>1.6660269999999999</v>
      </c>
      <c r="G58" s="64">
        <v>1.6951050000000001</v>
      </c>
      <c r="H58" s="64">
        <v>1.714869</v>
      </c>
      <c r="I58" s="64">
        <v>1.7274750000000001</v>
      </c>
      <c r="J58" s="64">
        <v>1.7433829999999999</v>
      </c>
      <c r="K58" s="64">
        <v>1.757344</v>
      </c>
      <c r="L58" s="64">
        <v>1.774232</v>
      </c>
      <c r="M58" s="64">
        <v>1.7851619999999999</v>
      </c>
      <c r="N58" s="64">
        <v>1.7987580000000001</v>
      </c>
      <c r="O58" s="64">
        <v>1.8057810000000001</v>
      </c>
      <c r="P58" s="64">
        <v>1.8037510000000001</v>
      </c>
      <c r="Q58" s="64">
        <v>1.8082210000000001</v>
      </c>
      <c r="R58" s="64">
        <v>1.813574</v>
      </c>
      <c r="S58" s="64">
        <v>1.8227329999999999</v>
      </c>
      <c r="T58" s="64">
        <v>1.831574</v>
      </c>
      <c r="U58" s="64">
        <v>1.844533</v>
      </c>
      <c r="V58" s="64">
        <v>1.8589469999999999</v>
      </c>
      <c r="W58" s="64">
        <v>1.869788</v>
      </c>
      <c r="X58" s="64">
        <v>1.8831119999999999</v>
      </c>
      <c r="Y58" s="64">
        <v>1.897106</v>
      </c>
      <c r="Z58" s="64">
        <v>1.9090290000000001</v>
      </c>
      <c r="AA58" s="64">
        <v>1.92523</v>
      </c>
      <c r="AB58" s="64">
        <v>1.94221</v>
      </c>
      <c r="AC58" s="64">
        <v>1.9579660000000001</v>
      </c>
      <c r="AD58" s="64">
        <v>1.9725779999999999</v>
      </c>
      <c r="AE58" s="64">
        <v>1.9886079999999999</v>
      </c>
      <c r="AF58" s="64">
        <v>2.0105140000000001</v>
      </c>
      <c r="AG58" s="60">
        <v>1.3110999999999999E-2</v>
      </c>
    </row>
    <row r="59" spans="1:33" ht="15" customHeight="1" x14ac:dyDescent="0.25">
      <c r="A59" s="63" t="s">
        <v>474</v>
      </c>
      <c r="B59" s="62" t="s">
        <v>97</v>
      </c>
      <c r="C59" s="64">
        <v>3.94</v>
      </c>
      <c r="D59" s="64">
        <v>4.0659999999999998</v>
      </c>
      <c r="E59" s="64">
        <v>3.9445130000000002</v>
      </c>
      <c r="F59" s="64">
        <v>3.8950840000000002</v>
      </c>
      <c r="G59" s="64">
        <v>3.8667699999999998</v>
      </c>
      <c r="H59" s="64">
        <v>3.8315830000000002</v>
      </c>
      <c r="I59" s="64">
        <v>3.7872620000000001</v>
      </c>
      <c r="J59" s="64">
        <v>3.7549000000000001</v>
      </c>
      <c r="K59" s="64">
        <v>3.7156340000000001</v>
      </c>
      <c r="L59" s="64">
        <v>3.6791309999999999</v>
      </c>
      <c r="M59" s="64">
        <v>3.6414550000000001</v>
      </c>
      <c r="N59" s="64">
        <v>3.614773</v>
      </c>
      <c r="O59" s="64">
        <v>3.5880869999999998</v>
      </c>
      <c r="P59" s="64">
        <v>3.5516909999999999</v>
      </c>
      <c r="Q59" s="64">
        <v>3.5207280000000001</v>
      </c>
      <c r="R59" s="64">
        <v>3.493722</v>
      </c>
      <c r="S59" s="64">
        <v>3.4712139999999998</v>
      </c>
      <c r="T59" s="64">
        <v>3.4537279999999999</v>
      </c>
      <c r="U59" s="64">
        <v>3.4405100000000002</v>
      </c>
      <c r="V59" s="64">
        <v>3.4295469999999999</v>
      </c>
      <c r="W59" s="64">
        <v>3.41669</v>
      </c>
      <c r="X59" s="64">
        <v>3.4077190000000002</v>
      </c>
      <c r="Y59" s="64">
        <v>3.3999799999999998</v>
      </c>
      <c r="Z59" s="64">
        <v>3.3865750000000001</v>
      </c>
      <c r="AA59" s="64">
        <v>3.3741690000000002</v>
      </c>
      <c r="AB59" s="64">
        <v>3.3711009999999999</v>
      </c>
      <c r="AC59" s="64">
        <v>3.3634379999999999</v>
      </c>
      <c r="AD59" s="64">
        <v>3.3502489999999998</v>
      </c>
      <c r="AE59" s="64">
        <v>3.3398949999999998</v>
      </c>
      <c r="AF59" s="64">
        <v>3.341018</v>
      </c>
      <c r="AG59" s="60">
        <v>-5.6699999999999997E-3</v>
      </c>
    </row>
    <row r="60" spans="1:33" ht="15" customHeight="1" x14ac:dyDescent="0.25">
      <c r="A60" s="63" t="s">
        <v>475</v>
      </c>
      <c r="B60" s="62" t="s">
        <v>98</v>
      </c>
      <c r="C60" s="64">
        <v>3.6619999999999999</v>
      </c>
      <c r="D60" s="64">
        <v>3.7949999999999999</v>
      </c>
      <c r="E60" s="64">
        <v>3.543447</v>
      </c>
      <c r="F60" s="64">
        <v>3.501385</v>
      </c>
      <c r="G60" s="64">
        <v>3.4787110000000001</v>
      </c>
      <c r="H60" s="64">
        <v>3.4500069999999998</v>
      </c>
      <c r="I60" s="64">
        <v>3.4120870000000001</v>
      </c>
      <c r="J60" s="64">
        <v>3.384042</v>
      </c>
      <c r="K60" s="64">
        <v>3.3479830000000002</v>
      </c>
      <c r="L60" s="64">
        <v>3.3151109999999999</v>
      </c>
      <c r="M60" s="64">
        <v>3.281488</v>
      </c>
      <c r="N60" s="64">
        <v>3.2567490000000001</v>
      </c>
      <c r="O60" s="64">
        <v>3.2321029999999999</v>
      </c>
      <c r="P60" s="64">
        <v>3.1992630000000002</v>
      </c>
      <c r="Q60" s="64">
        <v>3.1719390000000001</v>
      </c>
      <c r="R60" s="64">
        <v>3.147967</v>
      </c>
      <c r="S60" s="64">
        <v>3.1282160000000001</v>
      </c>
      <c r="T60" s="64">
        <v>3.1130360000000001</v>
      </c>
      <c r="U60" s="64">
        <v>3.101505</v>
      </c>
      <c r="V60" s="64">
        <v>3.0926480000000001</v>
      </c>
      <c r="W60" s="64">
        <v>3.0821100000000001</v>
      </c>
      <c r="X60" s="64">
        <v>3.075501</v>
      </c>
      <c r="Y60" s="64">
        <v>3.0703819999999999</v>
      </c>
      <c r="Z60" s="64">
        <v>3.059787</v>
      </c>
      <c r="AA60" s="64">
        <v>3.0501170000000002</v>
      </c>
      <c r="AB60" s="64">
        <v>3.0492469999999998</v>
      </c>
      <c r="AC60" s="64">
        <v>3.0437129999999999</v>
      </c>
      <c r="AD60" s="64">
        <v>3.0325220000000002</v>
      </c>
      <c r="AE60" s="64">
        <v>3.0238290000000001</v>
      </c>
      <c r="AF60" s="64">
        <v>3.0262259999999999</v>
      </c>
      <c r="AG60" s="60">
        <v>-6.5539999999999999E-3</v>
      </c>
    </row>
    <row r="61" spans="1:33" ht="15" customHeight="1" x14ac:dyDescent="0.25">
      <c r="A61" s="63" t="s">
        <v>476</v>
      </c>
      <c r="B61" s="62" t="s">
        <v>99</v>
      </c>
      <c r="C61" s="64">
        <v>0.28000000000000003</v>
      </c>
      <c r="D61" s="64">
        <v>0.23799999999999999</v>
      </c>
      <c r="E61" s="64">
        <v>0.25930900000000001</v>
      </c>
      <c r="F61" s="64">
        <v>0.25840999999999997</v>
      </c>
      <c r="G61" s="64">
        <v>0.259714</v>
      </c>
      <c r="H61" s="64">
        <v>0.25714199999999998</v>
      </c>
      <c r="I61" s="64">
        <v>0.25174400000000002</v>
      </c>
      <c r="J61" s="64">
        <v>0.249776</v>
      </c>
      <c r="K61" s="64">
        <v>0.24940000000000001</v>
      </c>
      <c r="L61" s="64">
        <v>0.24835499999999999</v>
      </c>
      <c r="M61" s="64">
        <v>0.24798700000000001</v>
      </c>
      <c r="N61" s="64">
        <v>0.25156299999999998</v>
      </c>
      <c r="O61" s="64">
        <v>0.25134000000000001</v>
      </c>
      <c r="P61" s="64">
        <v>0.25084000000000001</v>
      </c>
      <c r="Q61" s="64">
        <v>0.25120799999999999</v>
      </c>
      <c r="R61" s="64">
        <v>0.251025</v>
      </c>
      <c r="S61" s="64">
        <v>0.251245</v>
      </c>
      <c r="T61" s="64">
        <v>0.25103599999999998</v>
      </c>
      <c r="U61" s="64">
        <v>0.25180999999999998</v>
      </c>
      <c r="V61" s="64">
        <v>0.24298</v>
      </c>
      <c r="W61" s="64">
        <v>0.241256</v>
      </c>
      <c r="X61" s="64">
        <v>0.24072199999999999</v>
      </c>
      <c r="Y61" s="64">
        <v>0.23652699999999999</v>
      </c>
      <c r="Z61" s="64">
        <v>0.232377</v>
      </c>
      <c r="AA61" s="64">
        <v>0.23052700000000001</v>
      </c>
      <c r="AB61" s="64">
        <v>0.22766600000000001</v>
      </c>
      <c r="AC61" s="64">
        <v>0.227329</v>
      </c>
      <c r="AD61" s="64">
        <v>0.22745699999999999</v>
      </c>
      <c r="AE61" s="64">
        <v>0.226579</v>
      </c>
      <c r="AF61" s="64">
        <v>0.22716</v>
      </c>
      <c r="AG61" s="60">
        <v>-7.1859999999999997E-3</v>
      </c>
    </row>
    <row r="62" spans="1:33" ht="15" customHeight="1" x14ac:dyDescent="0.25">
      <c r="A62" s="63" t="s">
        <v>477</v>
      </c>
      <c r="B62" s="62" t="s">
        <v>100</v>
      </c>
      <c r="C62" s="64">
        <v>1.8320000000000001</v>
      </c>
      <c r="D62" s="64">
        <v>1.946</v>
      </c>
      <c r="E62" s="64">
        <v>1.7237290000000001</v>
      </c>
      <c r="F62" s="64">
        <v>1.7046300000000001</v>
      </c>
      <c r="G62" s="64">
        <v>1.7108840000000001</v>
      </c>
      <c r="H62" s="64">
        <v>1.712569</v>
      </c>
      <c r="I62" s="64">
        <v>1.7101150000000001</v>
      </c>
      <c r="J62" s="64">
        <v>1.730677</v>
      </c>
      <c r="K62" s="64">
        <v>1.744265</v>
      </c>
      <c r="L62" s="64">
        <v>1.756167</v>
      </c>
      <c r="M62" s="64">
        <v>1.7598609999999999</v>
      </c>
      <c r="N62" s="64">
        <v>1.774837</v>
      </c>
      <c r="O62" s="64">
        <v>1.780883</v>
      </c>
      <c r="P62" s="64">
        <v>1.7836129999999999</v>
      </c>
      <c r="Q62" s="64">
        <v>1.7837099999999999</v>
      </c>
      <c r="R62" s="64">
        <v>1.7864990000000001</v>
      </c>
      <c r="S62" s="64">
        <v>1.7978019999999999</v>
      </c>
      <c r="T62" s="64">
        <v>1.8003910000000001</v>
      </c>
      <c r="U62" s="64">
        <v>1.8059339999999999</v>
      </c>
      <c r="V62" s="64">
        <v>1.7913509999999999</v>
      </c>
      <c r="W62" s="64">
        <v>1.7953209999999999</v>
      </c>
      <c r="X62" s="64">
        <v>1.7924169999999999</v>
      </c>
      <c r="Y62" s="64">
        <v>1.7856399999999999</v>
      </c>
      <c r="Z62" s="64">
        <v>1.7831410000000001</v>
      </c>
      <c r="AA62" s="64">
        <v>1.774966</v>
      </c>
      <c r="AB62" s="64">
        <v>1.7713639999999999</v>
      </c>
      <c r="AC62" s="64">
        <v>1.7668349999999999</v>
      </c>
      <c r="AD62" s="64">
        <v>1.772969</v>
      </c>
      <c r="AE62" s="64">
        <v>1.7781279999999999</v>
      </c>
      <c r="AF62" s="64">
        <v>1.778009</v>
      </c>
      <c r="AG62" s="60">
        <v>-1.031E-3</v>
      </c>
    </row>
    <row r="63" spans="1:33" ht="15" customHeight="1" x14ac:dyDescent="0.25">
      <c r="B63" s="66" t="s">
        <v>101</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63" t="s">
        <v>478</v>
      </c>
      <c r="B64" s="62" t="s">
        <v>102</v>
      </c>
      <c r="C64" s="64">
        <v>1.0092179999999999</v>
      </c>
      <c r="D64" s="64">
        <v>1.034456</v>
      </c>
      <c r="E64" s="64">
        <v>1.0085230000000001</v>
      </c>
      <c r="F64" s="64">
        <v>0.99851999999999996</v>
      </c>
      <c r="G64" s="64">
        <v>0.98950400000000005</v>
      </c>
      <c r="H64" s="64">
        <v>0.98061399999999999</v>
      </c>
      <c r="I64" s="64">
        <v>0.97558500000000004</v>
      </c>
      <c r="J64" s="64">
        <v>0.97042499999999998</v>
      </c>
      <c r="K64" s="64">
        <v>0.96527399999999997</v>
      </c>
      <c r="L64" s="64">
        <v>0.96057499999999996</v>
      </c>
      <c r="M64" s="64">
        <v>0.95603499999999997</v>
      </c>
      <c r="N64" s="64">
        <v>0.950797</v>
      </c>
      <c r="O64" s="64">
        <v>0.94633400000000001</v>
      </c>
      <c r="P64" s="64">
        <v>0.94257999999999997</v>
      </c>
      <c r="Q64" s="64">
        <v>0.93927099999999997</v>
      </c>
      <c r="R64" s="64">
        <v>0.93621600000000005</v>
      </c>
      <c r="S64" s="64">
        <v>0.93304600000000004</v>
      </c>
      <c r="T64" s="64">
        <v>0.92986400000000002</v>
      </c>
      <c r="U64" s="64">
        <v>0.92703100000000005</v>
      </c>
      <c r="V64" s="64">
        <v>0.92384500000000003</v>
      </c>
      <c r="W64" s="64">
        <v>0.92079900000000003</v>
      </c>
      <c r="X64" s="64">
        <v>0.91788700000000001</v>
      </c>
      <c r="Y64" s="64">
        <v>0.914663</v>
      </c>
      <c r="Z64" s="64">
        <v>0.91145399999999999</v>
      </c>
      <c r="AA64" s="64">
        <v>0.90886</v>
      </c>
      <c r="AB64" s="64">
        <v>0.90656800000000004</v>
      </c>
      <c r="AC64" s="64">
        <v>0.904783</v>
      </c>
      <c r="AD64" s="64">
        <v>0.90322400000000003</v>
      </c>
      <c r="AE64" s="64">
        <v>0.90157799999999999</v>
      </c>
      <c r="AF64" s="64">
        <v>0.90026799999999996</v>
      </c>
      <c r="AG64" s="60">
        <v>-3.9309999999999996E-3</v>
      </c>
    </row>
    <row r="65" spans="1:33" ht="15" customHeight="1" x14ac:dyDescent="0.25">
      <c r="A65" s="63" t="s">
        <v>479</v>
      </c>
      <c r="B65" s="62" t="s">
        <v>103</v>
      </c>
      <c r="C65" s="64">
        <v>5.2445060000000003</v>
      </c>
      <c r="D65" s="64">
        <v>5.372293</v>
      </c>
      <c r="E65" s="64">
        <v>5.5845859999999998</v>
      </c>
      <c r="F65" s="64">
        <v>5.5382930000000004</v>
      </c>
      <c r="G65" s="64">
        <v>5.636838</v>
      </c>
      <c r="H65" s="64">
        <v>5.7385960000000003</v>
      </c>
      <c r="I65" s="64">
        <v>5.8006489999999999</v>
      </c>
      <c r="J65" s="64">
        <v>5.8600440000000003</v>
      </c>
      <c r="K65" s="64">
        <v>5.8713819999999997</v>
      </c>
      <c r="L65" s="64">
        <v>5.8968299999999996</v>
      </c>
      <c r="M65" s="64">
        <v>5.954898</v>
      </c>
      <c r="N65" s="64">
        <v>6.0745570000000004</v>
      </c>
      <c r="O65" s="64">
        <v>6.1272260000000003</v>
      </c>
      <c r="P65" s="64">
        <v>6.1482380000000001</v>
      </c>
      <c r="Q65" s="64">
        <v>6.1678689999999996</v>
      </c>
      <c r="R65" s="64">
        <v>6.1856879999999999</v>
      </c>
      <c r="S65" s="64">
        <v>6.2227880000000004</v>
      </c>
      <c r="T65" s="64">
        <v>6.2515229999999997</v>
      </c>
      <c r="U65" s="64">
        <v>6.2916999999999996</v>
      </c>
      <c r="V65" s="64">
        <v>6.2970819999999996</v>
      </c>
      <c r="W65" s="64">
        <v>6.3203480000000001</v>
      </c>
      <c r="X65" s="64">
        <v>6.3519709999999998</v>
      </c>
      <c r="Y65" s="64">
        <v>6.3886380000000003</v>
      </c>
      <c r="Z65" s="64">
        <v>6.3892319999999998</v>
      </c>
      <c r="AA65" s="64">
        <v>6.4035489999999999</v>
      </c>
      <c r="AB65" s="64">
        <v>6.4492019999999997</v>
      </c>
      <c r="AC65" s="64">
        <v>6.4668020000000004</v>
      </c>
      <c r="AD65" s="64">
        <v>6.4567889999999997</v>
      </c>
      <c r="AE65" s="64">
        <v>6.4688650000000001</v>
      </c>
      <c r="AF65" s="64">
        <v>6.5259229999999997</v>
      </c>
      <c r="AG65" s="60">
        <v>7.5659999999999998E-3</v>
      </c>
    </row>
    <row r="66" spans="1:33" x14ac:dyDescent="0.25">
      <c r="A66" s="63" t="s">
        <v>480</v>
      </c>
      <c r="B66" s="62" t="s">
        <v>104</v>
      </c>
      <c r="C66" s="64">
        <v>13.078706</v>
      </c>
      <c r="D66" s="64">
        <v>13.509422000000001</v>
      </c>
      <c r="E66" s="64">
        <v>13.728120000000001</v>
      </c>
      <c r="F66" s="64">
        <v>13.677314000000001</v>
      </c>
      <c r="G66" s="64">
        <v>13.625035</v>
      </c>
      <c r="H66" s="64">
        <v>13.541107999999999</v>
      </c>
      <c r="I66" s="64">
        <v>13.426821</v>
      </c>
      <c r="J66" s="64">
        <v>13.331367</v>
      </c>
      <c r="K66" s="64">
        <v>13.233304</v>
      </c>
      <c r="L66" s="64">
        <v>13.157462000000001</v>
      </c>
      <c r="M66" s="64">
        <v>13.089072</v>
      </c>
      <c r="N66" s="64">
        <v>13.026498999999999</v>
      </c>
      <c r="O66" s="64">
        <v>12.967883</v>
      </c>
      <c r="P66" s="64">
        <v>12.891698999999999</v>
      </c>
      <c r="Q66" s="64">
        <v>12.825808</v>
      </c>
      <c r="R66" s="64">
        <v>12.769456</v>
      </c>
      <c r="S66" s="64">
        <v>12.729765</v>
      </c>
      <c r="T66" s="64">
        <v>12.700137</v>
      </c>
      <c r="U66" s="64">
        <v>12.691615000000001</v>
      </c>
      <c r="V66" s="64">
        <v>12.686998000000001</v>
      </c>
      <c r="W66" s="64">
        <v>12.687474999999999</v>
      </c>
      <c r="X66" s="64">
        <v>12.701134</v>
      </c>
      <c r="Y66" s="64">
        <v>12.716844999999999</v>
      </c>
      <c r="Z66" s="64">
        <v>12.733018</v>
      </c>
      <c r="AA66" s="64">
        <v>12.764606000000001</v>
      </c>
      <c r="AB66" s="64">
        <v>12.817345</v>
      </c>
      <c r="AC66" s="64">
        <v>12.872959</v>
      </c>
      <c r="AD66" s="64">
        <v>12.921991</v>
      </c>
      <c r="AE66" s="64">
        <v>12.978816</v>
      </c>
      <c r="AF66" s="64">
        <v>13.06673</v>
      </c>
      <c r="AG66" s="60">
        <v>-3.1999999999999999E-5</v>
      </c>
    </row>
    <row r="67" spans="1:33" ht="15" customHeight="1" x14ac:dyDescent="0.25">
      <c r="A67" s="63" t="s">
        <v>481</v>
      </c>
      <c r="B67" s="62" t="s">
        <v>105</v>
      </c>
      <c r="C67" s="64">
        <v>5.3997999999999997E-2</v>
      </c>
      <c r="D67" s="64">
        <v>5.1977000000000002E-2</v>
      </c>
      <c r="E67" s="64">
        <v>5.1331000000000002E-2</v>
      </c>
      <c r="F67" s="64">
        <v>4.8028000000000001E-2</v>
      </c>
      <c r="G67" s="64">
        <v>4.6609999999999999E-2</v>
      </c>
      <c r="H67" s="64">
        <v>4.4254000000000002E-2</v>
      </c>
      <c r="I67" s="64">
        <v>4.1391999999999998E-2</v>
      </c>
      <c r="J67" s="64">
        <v>3.9944E-2</v>
      </c>
      <c r="K67" s="64">
        <v>3.9351999999999998E-2</v>
      </c>
      <c r="L67" s="64">
        <v>3.8159999999999999E-2</v>
      </c>
      <c r="M67" s="64">
        <v>3.6641E-2</v>
      </c>
      <c r="N67" s="64">
        <v>3.6268000000000002E-2</v>
      </c>
      <c r="O67" s="64">
        <v>3.6042999999999999E-2</v>
      </c>
      <c r="P67" s="64">
        <v>3.5288E-2</v>
      </c>
      <c r="Q67" s="64">
        <v>3.4407E-2</v>
      </c>
      <c r="R67" s="64">
        <v>3.3765000000000003E-2</v>
      </c>
      <c r="S67" s="64">
        <v>3.2897999999999997E-2</v>
      </c>
      <c r="T67" s="64">
        <v>3.2106999999999997E-2</v>
      </c>
      <c r="U67" s="64">
        <v>3.1773999999999997E-2</v>
      </c>
      <c r="V67" s="64">
        <v>3.1247E-2</v>
      </c>
      <c r="W67" s="64">
        <v>3.0190999999999999E-2</v>
      </c>
      <c r="X67" s="64">
        <v>2.9019E-2</v>
      </c>
      <c r="Y67" s="64">
        <v>2.7734999999999999E-2</v>
      </c>
      <c r="Z67" s="64">
        <v>2.6483E-2</v>
      </c>
      <c r="AA67" s="64">
        <v>2.5155E-2</v>
      </c>
      <c r="AB67" s="64">
        <v>2.5035000000000002E-2</v>
      </c>
      <c r="AC67" s="64">
        <v>2.4903999999999999E-2</v>
      </c>
      <c r="AD67" s="64">
        <v>2.4868999999999999E-2</v>
      </c>
      <c r="AE67" s="64">
        <v>2.4892000000000001E-2</v>
      </c>
      <c r="AF67" s="64">
        <v>2.4986000000000001E-2</v>
      </c>
      <c r="AG67" s="60">
        <v>-2.6223E-2</v>
      </c>
    </row>
    <row r="68" spans="1:33" ht="15" customHeight="1" x14ac:dyDescent="0.25">
      <c r="A68" s="63" t="s">
        <v>482</v>
      </c>
      <c r="B68" s="62" t="s">
        <v>216</v>
      </c>
      <c r="C68" s="64">
        <v>0.101697</v>
      </c>
      <c r="D68" s="64">
        <v>6.6600000000000003E-4</v>
      </c>
      <c r="E68" s="64">
        <v>-0.121739</v>
      </c>
      <c r="F68" s="64">
        <v>-0.121543</v>
      </c>
      <c r="G68" s="64">
        <v>-0.121535</v>
      </c>
      <c r="H68" s="64">
        <v>-0.121193</v>
      </c>
      <c r="I68" s="64">
        <v>-0.120465</v>
      </c>
      <c r="J68" s="64">
        <v>-0.120004</v>
      </c>
      <c r="K68" s="64">
        <v>-0.119371</v>
      </c>
      <c r="L68" s="64">
        <v>-0.118923</v>
      </c>
      <c r="M68" s="64">
        <v>-0.118372</v>
      </c>
      <c r="N68" s="64">
        <v>-0.117961</v>
      </c>
      <c r="O68" s="64">
        <v>-0.117469</v>
      </c>
      <c r="P68" s="64">
        <v>-0.116683</v>
      </c>
      <c r="Q68" s="64">
        <v>-0.11614099999999999</v>
      </c>
      <c r="R68" s="64">
        <v>-0.115692</v>
      </c>
      <c r="S68" s="64">
        <v>-0.11540499999999999</v>
      </c>
      <c r="T68" s="64">
        <v>-0.115199</v>
      </c>
      <c r="U68" s="64">
        <v>-0.115187</v>
      </c>
      <c r="V68" s="64">
        <v>-0.115304</v>
      </c>
      <c r="W68" s="64">
        <v>-0.115329</v>
      </c>
      <c r="X68" s="64">
        <v>-0.11550100000000001</v>
      </c>
      <c r="Y68" s="64">
        <v>-0.115733</v>
      </c>
      <c r="Z68" s="64">
        <v>-0.11584800000000001</v>
      </c>
      <c r="AA68" s="64">
        <v>-0.11609999999999999</v>
      </c>
      <c r="AB68" s="64">
        <v>-0.116566</v>
      </c>
      <c r="AC68" s="64">
        <v>-0.116941</v>
      </c>
      <c r="AD68" s="64">
        <v>-0.11717900000000001</v>
      </c>
      <c r="AE68" s="64">
        <v>-0.117504</v>
      </c>
      <c r="AF68" s="64">
        <v>-0.118186</v>
      </c>
      <c r="AG68" s="60" t="s">
        <v>637</v>
      </c>
    </row>
    <row r="69" spans="1:33" ht="15" customHeight="1" x14ac:dyDescent="0.2">
      <c r="A69" s="63" t="s">
        <v>483</v>
      </c>
      <c r="B69" s="66" t="s">
        <v>106</v>
      </c>
      <c r="C69" s="68">
        <v>19.339003000000002</v>
      </c>
      <c r="D69" s="68">
        <v>20.149000000000001</v>
      </c>
      <c r="E69" s="68">
        <v>20.247879000000001</v>
      </c>
      <c r="F69" s="68">
        <v>20.137888</v>
      </c>
      <c r="G69" s="68">
        <v>20.175042999999999</v>
      </c>
      <c r="H69" s="68">
        <v>20.181640999999999</v>
      </c>
      <c r="I69" s="68">
        <v>20.120982999999999</v>
      </c>
      <c r="J69" s="68">
        <v>20.08024</v>
      </c>
      <c r="K69" s="68">
        <v>19.988593999999999</v>
      </c>
      <c r="L69" s="68">
        <v>19.932815999999999</v>
      </c>
      <c r="M69" s="68">
        <v>19.916865999999999</v>
      </c>
      <c r="N69" s="68">
        <v>19.968938999999999</v>
      </c>
      <c r="O69" s="68">
        <v>19.958722999999999</v>
      </c>
      <c r="P69" s="68">
        <v>19.899687</v>
      </c>
      <c r="Q69" s="68">
        <v>19.849747000000001</v>
      </c>
      <c r="R69" s="68">
        <v>19.807860999999999</v>
      </c>
      <c r="S69" s="68">
        <v>19.801494999999999</v>
      </c>
      <c r="T69" s="68">
        <v>19.796786999999998</v>
      </c>
      <c r="U69" s="68">
        <v>19.825405</v>
      </c>
      <c r="V69" s="68">
        <v>19.822368999999998</v>
      </c>
      <c r="W69" s="68">
        <v>19.841916999999999</v>
      </c>
      <c r="X69" s="68">
        <v>19.882828</v>
      </c>
      <c r="Y69" s="68">
        <v>19.93038</v>
      </c>
      <c r="Z69" s="68">
        <v>19.942442</v>
      </c>
      <c r="AA69" s="68">
        <v>19.984179000000001</v>
      </c>
      <c r="AB69" s="68">
        <v>20.079872000000002</v>
      </c>
      <c r="AC69" s="68">
        <v>20.150594999999999</v>
      </c>
      <c r="AD69" s="68">
        <v>20.187730999999999</v>
      </c>
      <c r="AE69" s="68">
        <v>20.254463000000001</v>
      </c>
      <c r="AF69" s="68">
        <v>20.397762</v>
      </c>
      <c r="AG69" s="6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63" t="s">
        <v>484</v>
      </c>
      <c r="B71" s="62" t="s">
        <v>217</v>
      </c>
      <c r="C71" s="64">
        <v>0.160473</v>
      </c>
      <c r="D71" s="64">
        <v>4.6191999999999997E-2</v>
      </c>
      <c r="E71" s="64">
        <v>-2.1328E-2</v>
      </c>
      <c r="F71" s="64">
        <v>-1.9394000000000002E-2</v>
      </c>
      <c r="G71" s="64">
        <v>-1.9972E-2</v>
      </c>
      <c r="H71" s="64">
        <v>-2.0819000000000001E-2</v>
      </c>
      <c r="I71" s="64">
        <v>-1.8454000000000002E-2</v>
      </c>
      <c r="J71" s="64">
        <v>-1.9904999999999999E-2</v>
      </c>
      <c r="K71" s="64">
        <v>-2.0315E-2</v>
      </c>
      <c r="L71" s="64">
        <v>-2.0864000000000001E-2</v>
      </c>
      <c r="M71" s="64">
        <v>-2.1269E-2</v>
      </c>
      <c r="N71" s="64">
        <v>-2.0091999999999999E-2</v>
      </c>
      <c r="O71" s="64">
        <v>-2.0480999999999999E-2</v>
      </c>
      <c r="P71" s="64">
        <v>-2.1996000000000002E-2</v>
      </c>
      <c r="Q71" s="64">
        <v>-2.2202E-2</v>
      </c>
      <c r="R71" s="64">
        <v>-2.4046000000000001E-2</v>
      </c>
      <c r="S71" s="64">
        <v>-2.4938999999999999E-2</v>
      </c>
      <c r="T71" s="64">
        <v>-2.5356E-2</v>
      </c>
      <c r="U71" s="64">
        <v>-2.6203000000000001E-2</v>
      </c>
      <c r="V71" s="64">
        <v>-2.4924999999999999E-2</v>
      </c>
      <c r="W71" s="64">
        <v>-2.5010999999999999E-2</v>
      </c>
      <c r="X71" s="64">
        <v>-2.4764999999999999E-2</v>
      </c>
      <c r="Y71" s="64">
        <v>-2.4112999999999999E-2</v>
      </c>
      <c r="Z71" s="64">
        <v>-2.5063999999999999E-2</v>
      </c>
      <c r="AA71" s="64">
        <v>-2.4899999999999999E-2</v>
      </c>
      <c r="AB71" s="64">
        <v>-2.4372000000000001E-2</v>
      </c>
      <c r="AC71" s="64">
        <v>-2.4469000000000001E-2</v>
      </c>
      <c r="AD71" s="64">
        <v>-2.5850000000000001E-2</v>
      </c>
      <c r="AE71" s="64">
        <v>-2.6714000000000002E-2</v>
      </c>
      <c r="AF71" s="64">
        <v>-2.6967999999999999E-2</v>
      </c>
      <c r="AG71" s="60" t="s">
        <v>637</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x14ac:dyDescent="0.25">
      <c r="A73" s="63" t="s">
        <v>485</v>
      </c>
      <c r="B73" s="62" t="s">
        <v>218</v>
      </c>
      <c r="C73" s="61">
        <v>18.124001</v>
      </c>
      <c r="D73" s="61">
        <v>18.129999000000002</v>
      </c>
      <c r="E73" s="61">
        <v>18.592608999999999</v>
      </c>
      <c r="F73" s="61">
        <v>18.665119000000001</v>
      </c>
      <c r="G73" s="61">
        <v>18.737631</v>
      </c>
      <c r="H73" s="61">
        <v>18.810141000000002</v>
      </c>
      <c r="I73" s="61">
        <v>18.810141000000002</v>
      </c>
      <c r="J73" s="61">
        <v>18.810141000000002</v>
      </c>
      <c r="K73" s="61">
        <v>18.810141000000002</v>
      </c>
      <c r="L73" s="61">
        <v>18.810141000000002</v>
      </c>
      <c r="M73" s="61">
        <v>18.810141000000002</v>
      </c>
      <c r="N73" s="61">
        <v>18.810141000000002</v>
      </c>
      <c r="O73" s="61">
        <v>18.810141000000002</v>
      </c>
      <c r="P73" s="61">
        <v>18.810141000000002</v>
      </c>
      <c r="Q73" s="61">
        <v>18.810141000000002</v>
      </c>
      <c r="R73" s="61">
        <v>18.810141000000002</v>
      </c>
      <c r="S73" s="61">
        <v>18.810141000000002</v>
      </c>
      <c r="T73" s="61">
        <v>18.810141000000002</v>
      </c>
      <c r="U73" s="61">
        <v>18.810141000000002</v>
      </c>
      <c r="V73" s="61">
        <v>18.810141000000002</v>
      </c>
      <c r="W73" s="61">
        <v>18.810141000000002</v>
      </c>
      <c r="X73" s="61">
        <v>18.810141000000002</v>
      </c>
      <c r="Y73" s="61">
        <v>18.810141000000002</v>
      </c>
      <c r="Z73" s="61">
        <v>18.810141000000002</v>
      </c>
      <c r="AA73" s="61">
        <v>18.810141000000002</v>
      </c>
      <c r="AB73" s="61">
        <v>18.810141000000002</v>
      </c>
      <c r="AC73" s="61">
        <v>18.810141000000002</v>
      </c>
      <c r="AD73" s="61">
        <v>18.810141000000002</v>
      </c>
      <c r="AE73" s="61">
        <v>18.810141000000002</v>
      </c>
      <c r="AF73" s="61">
        <v>18.810141000000002</v>
      </c>
      <c r="AG73" s="60">
        <v>1.2819999999999999E-3</v>
      </c>
    </row>
    <row r="74" spans="1:33" ht="15" customHeight="1" x14ac:dyDescent="0.25">
      <c r="A74" s="63" t="s">
        <v>486</v>
      </c>
      <c r="B74" s="62" t="s">
        <v>655</v>
      </c>
      <c r="C74" s="61">
        <v>86.334000000000003</v>
      </c>
      <c r="D74" s="61">
        <v>90.825996000000004</v>
      </c>
      <c r="E74" s="61">
        <v>90.019287000000006</v>
      </c>
      <c r="F74" s="61">
        <v>90.074989000000002</v>
      </c>
      <c r="G74" s="61">
        <v>89.971771000000004</v>
      </c>
      <c r="H74" s="61">
        <v>89.574477999999999</v>
      </c>
      <c r="I74" s="61">
        <v>89.293960999999996</v>
      </c>
      <c r="J74" s="61">
        <v>88.932365000000004</v>
      </c>
      <c r="K74" s="61">
        <v>88.840217999999993</v>
      </c>
      <c r="L74" s="61">
        <v>88.605262999999994</v>
      </c>
      <c r="M74" s="61">
        <v>87.943129999999996</v>
      </c>
      <c r="N74" s="61">
        <v>88.186843999999994</v>
      </c>
      <c r="O74" s="61">
        <v>87.748221999999998</v>
      </c>
      <c r="P74" s="61">
        <v>87.292670999999999</v>
      </c>
      <c r="Q74" s="61">
        <v>87.011268999999999</v>
      </c>
      <c r="R74" s="61">
        <v>86.444618000000006</v>
      </c>
      <c r="S74" s="61">
        <v>86.190132000000006</v>
      </c>
      <c r="T74" s="61">
        <v>86.269347999999994</v>
      </c>
      <c r="U74" s="61">
        <v>85.789421000000004</v>
      </c>
      <c r="V74" s="61">
        <v>85.58287</v>
      </c>
      <c r="W74" s="61">
        <v>85.652610999999993</v>
      </c>
      <c r="X74" s="61">
        <v>85.387557999999999</v>
      </c>
      <c r="Y74" s="61">
        <v>85.562599000000006</v>
      </c>
      <c r="Z74" s="61">
        <v>85.562111000000002</v>
      </c>
      <c r="AA74" s="61">
        <v>85.087646000000007</v>
      </c>
      <c r="AB74" s="61">
        <v>85.064621000000002</v>
      </c>
      <c r="AC74" s="61">
        <v>84.544196999999997</v>
      </c>
      <c r="AD74" s="61">
        <v>84.741539000000003</v>
      </c>
      <c r="AE74" s="61">
        <v>84.748458999999997</v>
      </c>
      <c r="AF74" s="61">
        <v>84.624733000000006</v>
      </c>
      <c r="AG74" s="60">
        <v>-6.8900000000000005E-4</v>
      </c>
    </row>
    <row r="75" spans="1:33" ht="15" customHeight="1" x14ac:dyDescent="0.25">
      <c r="A75" s="63" t="s">
        <v>487</v>
      </c>
      <c r="B75" s="62" t="s">
        <v>488</v>
      </c>
      <c r="C75" s="64">
        <v>8.4773370000000003</v>
      </c>
      <c r="D75" s="64">
        <v>9.5235059999999994</v>
      </c>
      <c r="E75" s="64">
        <v>9.3361800000000006</v>
      </c>
      <c r="F75" s="64">
        <v>9.0698039999999995</v>
      </c>
      <c r="G75" s="64">
        <v>8.7802310000000006</v>
      </c>
      <c r="H75" s="64">
        <v>8.485474</v>
      </c>
      <c r="I75" s="64">
        <v>8.4599299999999999</v>
      </c>
      <c r="J75" s="64">
        <v>8.2768639999999998</v>
      </c>
      <c r="K75" s="64">
        <v>8.18154</v>
      </c>
      <c r="L75" s="64">
        <v>8.1434909999999991</v>
      </c>
      <c r="M75" s="64">
        <v>8.1972059999999995</v>
      </c>
      <c r="N75" s="64">
        <v>8.3580389999999998</v>
      </c>
      <c r="O75" s="64">
        <v>8.2622070000000001</v>
      </c>
      <c r="P75" s="64">
        <v>8.3914559999999998</v>
      </c>
      <c r="Q75" s="64">
        <v>8.4164169999999991</v>
      </c>
      <c r="R75" s="64">
        <v>8.5346109999999999</v>
      </c>
      <c r="S75" s="64">
        <v>8.5902399999999997</v>
      </c>
      <c r="T75" s="64">
        <v>8.6919590000000007</v>
      </c>
      <c r="U75" s="64">
        <v>8.7218040000000006</v>
      </c>
      <c r="V75" s="64">
        <v>8.5667310000000008</v>
      </c>
      <c r="W75" s="64">
        <v>8.5715479999999999</v>
      </c>
      <c r="X75" s="64">
        <v>8.4925890000000006</v>
      </c>
      <c r="Y75" s="64">
        <v>8.3464310000000008</v>
      </c>
      <c r="Z75" s="64">
        <v>8.497204</v>
      </c>
      <c r="AA75" s="64">
        <v>8.1965970000000006</v>
      </c>
      <c r="AB75" s="64">
        <v>8.0379199999999997</v>
      </c>
      <c r="AC75" s="64">
        <v>7.9736229999999999</v>
      </c>
      <c r="AD75" s="64">
        <v>8.1055499999999991</v>
      </c>
      <c r="AE75" s="64">
        <v>8.2498249999999995</v>
      </c>
      <c r="AF75" s="64">
        <v>7.9083180000000004</v>
      </c>
      <c r="AG75" s="60">
        <v>-2.3930000000000002E-3</v>
      </c>
    </row>
    <row r="76" spans="1:33" ht="15" customHeight="1" x14ac:dyDescent="0.25">
      <c r="A76" s="63" t="s">
        <v>489</v>
      </c>
      <c r="B76" s="62" t="s">
        <v>490</v>
      </c>
      <c r="C76" s="64">
        <v>8.6984840000000005</v>
      </c>
      <c r="D76" s="64">
        <v>9.6034649999999999</v>
      </c>
      <c r="E76" s="64">
        <v>10.023854</v>
      </c>
      <c r="F76" s="64">
        <v>10.276794000000001</v>
      </c>
      <c r="G76" s="64">
        <v>10.463001999999999</v>
      </c>
      <c r="H76" s="64">
        <v>10.368382</v>
      </c>
      <c r="I76" s="64">
        <v>10.276368</v>
      </c>
      <c r="J76" s="64">
        <v>10.260115000000001</v>
      </c>
      <c r="K76" s="64">
        <v>10.276009</v>
      </c>
      <c r="L76" s="64">
        <v>10.328207000000001</v>
      </c>
      <c r="M76" s="64">
        <v>10.282000999999999</v>
      </c>
      <c r="N76" s="64">
        <v>10.26295</v>
      </c>
      <c r="O76" s="64">
        <v>10.156803999999999</v>
      </c>
      <c r="P76" s="64">
        <v>10.224817</v>
      </c>
      <c r="Q76" s="64">
        <v>10.246131999999999</v>
      </c>
      <c r="R76" s="64">
        <v>10.310323</v>
      </c>
      <c r="S76" s="64">
        <v>10.233305</v>
      </c>
      <c r="T76" s="64">
        <v>10.268490999999999</v>
      </c>
      <c r="U76" s="64">
        <v>10.328084</v>
      </c>
      <c r="V76" s="64">
        <v>10.269271</v>
      </c>
      <c r="W76" s="64">
        <v>10.205059</v>
      </c>
      <c r="X76" s="64">
        <v>10.133221000000001</v>
      </c>
      <c r="Y76" s="64">
        <v>10.024317</v>
      </c>
      <c r="Z76" s="64">
        <v>10.113891000000001</v>
      </c>
      <c r="AA76" s="64">
        <v>10.001585</v>
      </c>
      <c r="AB76" s="64">
        <v>9.8577569999999994</v>
      </c>
      <c r="AC76" s="64">
        <v>9.7667059999999992</v>
      </c>
      <c r="AD76" s="64">
        <v>9.8531370000000003</v>
      </c>
      <c r="AE76" s="64">
        <v>9.8255060000000007</v>
      </c>
      <c r="AF76" s="64">
        <v>9.7067370000000004</v>
      </c>
      <c r="AG76" s="60">
        <v>3.7889999999999998E-3</v>
      </c>
    </row>
    <row r="77" spans="1:33" ht="15" customHeight="1" x14ac:dyDescent="0.25">
      <c r="A77" s="63" t="s">
        <v>491</v>
      </c>
      <c r="B77" s="62" t="s">
        <v>492</v>
      </c>
      <c r="C77" s="64">
        <v>-0.22114800000000001</v>
      </c>
      <c r="D77" s="64">
        <v>-7.9959000000000002E-2</v>
      </c>
      <c r="E77" s="64">
        <v>-0.68767500000000004</v>
      </c>
      <c r="F77" s="64">
        <v>-1.20699</v>
      </c>
      <c r="G77" s="64">
        <v>-1.6827719999999999</v>
      </c>
      <c r="H77" s="64">
        <v>-1.882908</v>
      </c>
      <c r="I77" s="64">
        <v>-1.816438</v>
      </c>
      <c r="J77" s="64">
        <v>-1.9832510000000001</v>
      </c>
      <c r="K77" s="64">
        <v>-2.0944690000000001</v>
      </c>
      <c r="L77" s="64">
        <v>-2.1847159999999999</v>
      </c>
      <c r="M77" s="64">
        <v>-2.0847950000000002</v>
      </c>
      <c r="N77" s="64">
        <v>-1.904911</v>
      </c>
      <c r="O77" s="64">
        <v>-1.8945970000000001</v>
      </c>
      <c r="P77" s="64">
        <v>-1.8333619999999999</v>
      </c>
      <c r="Q77" s="64">
        <v>-1.829715</v>
      </c>
      <c r="R77" s="64">
        <v>-1.775712</v>
      </c>
      <c r="S77" s="64">
        <v>-1.643065</v>
      </c>
      <c r="T77" s="64">
        <v>-1.5765309999999999</v>
      </c>
      <c r="U77" s="64">
        <v>-1.6062799999999999</v>
      </c>
      <c r="V77" s="64">
        <v>-1.702539</v>
      </c>
      <c r="W77" s="64">
        <v>-1.6335120000000001</v>
      </c>
      <c r="X77" s="64">
        <v>-1.6406320000000001</v>
      </c>
      <c r="Y77" s="64">
        <v>-1.677886</v>
      </c>
      <c r="Z77" s="64">
        <v>-1.616687</v>
      </c>
      <c r="AA77" s="64">
        <v>-1.804988</v>
      </c>
      <c r="AB77" s="64">
        <v>-1.8198369999999999</v>
      </c>
      <c r="AC77" s="64">
        <v>-1.7930820000000001</v>
      </c>
      <c r="AD77" s="64">
        <v>-1.747587</v>
      </c>
      <c r="AE77" s="64">
        <v>-1.5756810000000001</v>
      </c>
      <c r="AF77" s="64">
        <v>-1.798419</v>
      </c>
      <c r="AG77" s="60">
        <v>7.4945999999999999E-2</v>
      </c>
    </row>
    <row r="78" spans="1:33" ht="15" customHeight="1" x14ac:dyDescent="0.25">
      <c r="A78" s="63" t="s">
        <v>493</v>
      </c>
      <c r="B78" s="62" t="s">
        <v>654</v>
      </c>
      <c r="C78" s="61">
        <v>-1.134123</v>
      </c>
      <c r="D78" s="61">
        <v>-0.39592899999999998</v>
      </c>
      <c r="E78" s="61">
        <v>-3.3998650000000001</v>
      </c>
      <c r="F78" s="61">
        <v>-5.9994040000000002</v>
      </c>
      <c r="G78" s="61">
        <v>-8.3491239999999998</v>
      </c>
      <c r="H78" s="61">
        <v>-9.3394390000000005</v>
      </c>
      <c r="I78" s="61">
        <v>-9.0358619999999998</v>
      </c>
      <c r="J78" s="61">
        <v>-9.886431</v>
      </c>
      <c r="K78" s="61">
        <v>-10.48898</v>
      </c>
      <c r="L78" s="61">
        <v>-10.971878999999999</v>
      </c>
      <c r="M78" s="61">
        <v>-10.478678</v>
      </c>
      <c r="N78" s="61">
        <v>-9.5489759999999997</v>
      </c>
      <c r="O78" s="61">
        <v>-9.5023269999999993</v>
      </c>
      <c r="P78" s="61">
        <v>-9.2232070000000004</v>
      </c>
      <c r="Q78" s="61">
        <v>-9.2281460000000006</v>
      </c>
      <c r="R78" s="61">
        <v>-8.9755769999999995</v>
      </c>
      <c r="S78" s="61">
        <v>-8.3081460000000007</v>
      </c>
      <c r="T78" s="61">
        <v>-7.9737840000000002</v>
      </c>
      <c r="U78" s="61">
        <v>-8.1128560000000007</v>
      </c>
      <c r="V78" s="61">
        <v>-8.5997920000000008</v>
      </c>
      <c r="W78" s="61">
        <v>-8.2430160000000008</v>
      </c>
      <c r="X78" s="61">
        <v>-8.2617910000000006</v>
      </c>
      <c r="Y78" s="61">
        <v>-8.4289280000000009</v>
      </c>
      <c r="Z78" s="61">
        <v>-8.1169609999999999</v>
      </c>
      <c r="AA78" s="61">
        <v>-9.043355</v>
      </c>
      <c r="AB78" s="61">
        <v>-9.0740079999999992</v>
      </c>
      <c r="AC78" s="61">
        <v>-8.9092269999999996</v>
      </c>
      <c r="AD78" s="61">
        <v>-8.6677800000000005</v>
      </c>
      <c r="AE78" s="61">
        <v>-7.7896989999999997</v>
      </c>
      <c r="AF78" s="61">
        <v>-8.8284149999999997</v>
      </c>
      <c r="AG78" s="60">
        <v>7.3326000000000002E-2</v>
      </c>
    </row>
    <row r="79" spans="1:33" x14ac:dyDescent="0.25">
      <c r="B79" s="66" t="s">
        <v>220</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63" t="s">
        <v>494</v>
      </c>
      <c r="B80" s="62" t="s">
        <v>653</v>
      </c>
      <c r="C80" s="65">
        <v>155.21623199999999</v>
      </c>
      <c r="D80" s="65">
        <v>185.37290999999999</v>
      </c>
      <c r="E80" s="65">
        <v>173.634613</v>
      </c>
      <c r="F80" s="65">
        <v>181.41413900000001</v>
      </c>
      <c r="G80" s="65">
        <v>177.80328399999999</v>
      </c>
      <c r="H80" s="65">
        <v>173.57981899999999</v>
      </c>
      <c r="I80" s="65">
        <v>178.325165</v>
      </c>
      <c r="J80" s="65">
        <v>176.64184599999999</v>
      </c>
      <c r="K80" s="65">
        <v>177.43937700000001</v>
      </c>
      <c r="L80" s="65">
        <v>178.468658</v>
      </c>
      <c r="M80" s="65">
        <v>183.11549400000001</v>
      </c>
      <c r="N80" s="65">
        <v>189.59899899999999</v>
      </c>
      <c r="O80" s="65">
        <v>189.32493600000001</v>
      </c>
      <c r="P80" s="65">
        <v>194.05010999999999</v>
      </c>
      <c r="Q80" s="65">
        <v>195.36750799999999</v>
      </c>
      <c r="R80" s="65">
        <v>200.263351</v>
      </c>
      <c r="S80" s="65">
        <v>202.39773600000001</v>
      </c>
      <c r="T80" s="65">
        <v>207.81213399999999</v>
      </c>
      <c r="U80" s="65">
        <v>208.359756</v>
      </c>
      <c r="V80" s="65">
        <v>212.519836</v>
      </c>
      <c r="W80" s="65">
        <v>215.29132100000001</v>
      </c>
      <c r="X80" s="65">
        <v>214.89411899999999</v>
      </c>
      <c r="Y80" s="65">
        <v>215.34541300000001</v>
      </c>
      <c r="Z80" s="65">
        <v>223.54487599999999</v>
      </c>
      <c r="AA80" s="65">
        <v>215.35455300000001</v>
      </c>
      <c r="AB80" s="65">
        <v>214.215836</v>
      </c>
      <c r="AC80" s="65">
        <v>212.40770000000001</v>
      </c>
      <c r="AD80" s="65">
        <v>214.62737999999999</v>
      </c>
      <c r="AE80" s="65">
        <v>219.796738</v>
      </c>
      <c r="AF80" s="65">
        <v>208.10914600000001</v>
      </c>
      <c r="AG80" s="60">
        <v>1.0163E-2</v>
      </c>
    </row>
    <row r="81" spans="2:2" ht="12" x14ac:dyDescent="0.2"/>
    <row r="82" spans="2:2" ht="15" customHeight="1" thickBot="1" x14ac:dyDescent="0.25"/>
    <row r="83" spans="2:2" ht="15" customHeight="1" x14ac:dyDescent="0.2">
      <c r="B83" s="59" t="s">
        <v>609</v>
      </c>
    </row>
    <row r="84" spans="2:2" ht="15" customHeight="1" x14ac:dyDescent="0.2">
      <c r="B84" s="58" t="s">
        <v>590</v>
      </c>
    </row>
    <row r="85" spans="2:2" ht="15" customHeight="1" x14ac:dyDescent="0.2">
      <c r="B85" s="58" t="s">
        <v>591</v>
      </c>
    </row>
    <row r="86" spans="2:2" ht="15" customHeight="1" x14ac:dyDescent="0.2">
      <c r="B86" s="58" t="s">
        <v>592</v>
      </c>
    </row>
    <row r="87" spans="2:2" ht="15" customHeight="1" x14ac:dyDescent="0.2">
      <c r="B87" s="58" t="s">
        <v>108</v>
      </c>
    </row>
    <row r="88" spans="2:2" ht="15" customHeight="1" x14ac:dyDescent="0.2">
      <c r="B88" s="58" t="s">
        <v>593</v>
      </c>
    </row>
    <row r="89" spans="2:2" ht="15" customHeight="1" x14ac:dyDescent="0.2">
      <c r="B89" s="58" t="s">
        <v>109</v>
      </c>
    </row>
    <row r="90" spans="2:2" ht="15" customHeight="1" x14ac:dyDescent="0.2">
      <c r="B90" s="58" t="s">
        <v>594</v>
      </c>
    </row>
    <row r="91" spans="2:2" ht="15" customHeight="1" x14ac:dyDescent="0.2">
      <c r="B91" s="58" t="s">
        <v>595</v>
      </c>
    </row>
    <row r="92" spans="2:2" ht="12" x14ac:dyDescent="0.2">
      <c r="B92" s="58" t="s">
        <v>221</v>
      </c>
    </row>
    <row r="93" spans="2:2" ht="15" customHeight="1" x14ac:dyDescent="0.2">
      <c r="B93" s="58" t="s">
        <v>596</v>
      </c>
    </row>
    <row r="94" spans="2:2" ht="15" customHeight="1" x14ac:dyDescent="0.2">
      <c r="B94" s="58" t="s">
        <v>597</v>
      </c>
    </row>
    <row r="95" spans="2:2" ht="15" customHeight="1" x14ac:dyDescent="0.2">
      <c r="B95" s="58" t="s">
        <v>652</v>
      </c>
    </row>
    <row r="96" spans="2:2" ht="15" customHeight="1" x14ac:dyDescent="0.2">
      <c r="B96" s="58" t="s">
        <v>495</v>
      </c>
    </row>
    <row r="97" spans="2:33" ht="15" customHeight="1" x14ac:dyDescent="0.2">
      <c r="B97" s="58" t="s">
        <v>599</v>
      </c>
    </row>
    <row r="98" spans="2:33" ht="15" customHeight="1" x14ac:dyDescent="0.2">
      <c r="B98" s="58" t="s">
        <v>600</v>
      </c>
    </row>
    <row r="99" spans="2:33" ht="15" customHeight="1" x14ac:dyDescent="0.2">
      <c r="B99" s="58" t="s">
        <v>601</v>
      </c>
    </row>
    <row r="100" spans="2:33" ht="15" customHeight="1" x14ac:dyDescent="0.2">
      <c r="B100" s="58" t="s">
        <v>502</v>
      </c>
    </row>
    <row r="101" spans="2:33" ht="12" x14ac:dyDescent="0.2">
      <c r="B101" s="58" t="s">
        <v>602</v>
      </c>
    </row>
    <row r="102" spans="2:33" ht="12" x14ac:dyDescent="0.2">
      <c r="B102" s="58" t="s">
        <v>603</v>
      </c>
    </row>
    <row r="103" spans="2:33" ht="15" customHeight="1" x14ac:dyDescent="0.2">
      <c r="B103" s="58" t="s">
        <v>604</v>
      </c>
    </row>
    <row r="104" spans="2:33" ht="15" customHeight="1" x14ac:dyDescent="0.2">
      <c r="B104" s="58" t="s">
        <v>605</v>
      </c>
    </row>
    <row r="105" spans="2:33" ht="15" customHeight="1" x14ac:dyDescent="0.2">
      <c r="B105" s="58" t="s">
        <v>606</v>
      </c>
    </row>
    <row r="106" spans="2:33" ht="15" customHeight="1" x14ac:dyDescent="0.2">
      <c r="B106" s="58" t="s">
        <v>607</v>
      </c>
    </row>
    <row r="107" spans="2:33" ht="15" customHeight="1" x14ac:dyDescent="0.2">
      <c r="B107" s="58" t="s">
        <v>110</v>
      </c>
    </row>
    <row r="108" spans="2:33" ht="15" customHeight="1" x14ac:dyDescent="0.2">
      <c r="B108" s="58" t="s">
        <v>560</v>
      </c>
    </row>
    <row r="109" spans="2:33" ht="15" customHeight="1" x14ac:dyDescent="0.2">
      <c r="B109" s="58" t="s">
        <v>561</v>
      </c>
    </row>
    <row r="110" spans="2:33" ht="15" customHeight="1" x14ac:dyDescent="0.2">
      <c r="B110" s="58" t="s">
        <v>651</v>
      </c>
    </row>
    <row r="111" spans="2:33" ht="15" customHeight="1" x14ac:dyDescent="0.2">
      <c r="B111" s="58" t="s">
        <v>630</v>
      </c>
    </row>
    <row r="112" spans="2:33" ht="15" customHeight="1" x14ac:dyDescent="0.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row>
    <row r="141" ht="12" x14ac:dyDescent="0.2"/>
    <row r="142" ht="12" x14ac:dyDescent="0.2"/>
    <row r="143" ht="12" x14ac:dyDescent="0.2"/>
    <row r="144" ht="12" x14ac:dyDescent="0.2"/>
    <row r="145" ht="12" x14ac:dyDescent="0.2"/>
    <row r="146" ht="12" x14ac:dyDescent="0.2"/>
    <row r="147" ht="12" x14ac:dyDescent="0.2"/>
    <row r="148" ht="12" x14ac:dyDescent="0.2"/>
    <row r="149" ht="12" x14ac:dyDescent="0.2"/>
    <row r="165" ht="12" x14ac:dyDescent="0.2"/>
    <row r="180" ht="12" x14ac:dyDescent="0.2"/>
    <row r="205" ht="12" x14ac:dyDescent="0.2"/>
    <row r="206" ht="12" x14ac:dyDescent="0.2"/>
    <row r="223" ht="12" x14ac:dyDescent="0.2"/>
    <row r="226" ht="12" x14ac:dyDescent="0.2"/>
    <row r="308" spans="2:33" ht="15" customHeight="1" x14ac:dyDescent="0.2">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c r="AA308" s="82"/>
      <c r="AB308" s="82"/>
      <c r="AC308" s="82"/>
      <c r="AD308" s="82"/>
      <c r="AE308" s="82"/>
      <c r="AF308" s="82"/>
      <c r="AG308" s="82"/>
    </row>
    <row r="511" spans="2:33" ht="15" customHeight="1" x14ac:dyDescent="0.2">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c r="AA511" s="82"/>
      <c r="AB511" s="82"/>
      <c r="AC511" s="82"/>
      <c r="AD511" s="82"/>
      <c r="AE511" s="82"/>
      <c r="AF511" s="82"/>
      <c r="AG511" s="82"/>
    </row>
    <row r="712" spans="2:33" ht="15" customHeight="1" x14ac:dyDescent="0.2">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c r="AA712" s="82"/>
      <c r="AB712" s="82"/>
      <c r="AC712" s="82"/>
      <c r="AD712" s="82"/>
      <c r="AE712" s="82"/>
      <c r="AF712" s="82"/>
      <c r="AG712" s="82"/>
    </row>
    <row r="887" spans="2:33" ht="15" customHeight="1" x14ac:dyDescent="0.2">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c r="AA887" s="82"/>
      <c r="AB887" s="82"/>
      <c r="AC887" s="82"/>
      <c r="AD887" s="82"/>
      <c r="AE887" s="82"/>
      <c r="AF887" s="82"/>
      <c r="AG887" s="82"/>
    </row>
    <row r="1100" spans="2:33" ht="15" customHeight="1" x14ac:dyDescent="0.2">
      <c r="B1100" s="82"/>
      <c r="C1100" s="82"/>
      <c r="D1100" s="82"/>
      <c r="E1100" s="82"/>
      <c r="F1100" s="82"/>
      <c r="G1100" s="82"/>
      <c r="H1100" s="82"/>
      <c r="I1100" s="82"/>
      <c r="J1100" s="82"/>
      <c r="K1100" s="82"/>
      <c r="L1100" s="82"/>
      <c r="M1100" s="82"/>
      <c r="N1100" s="82"/>
      <c r="O1100" s="82"/>
      <c r="P1100" s="82"/>
      <c r="Q1100" s="82"/>
      <c r="R1100" s="82"/>
      <c r="S1100" s="82"/>
      <c r="T1100" s="82"/>
      <c r="U1100" s="82"/>
      <c r="V1100" s="82"/>
      <c r="W1100" s="82"/>
      <c r="X1100" s="82"/>
      <c r="Y1100" s="82"/>
      <c r="Z1100" s="82"/>
      <c r="AA1100" s="82"/>
      <c r="AB1100" s="82"/>
      <c r="AC1100" s="82"/>
      <c r="AD1100" s="82"/>
      <c r="AE1100" s="82"/>
      <c r="AF1100" s="82"/>
      <c r="AG1100" s="82"/>
    </row>
    <row r="1227" spans="2:33" ht="15" customHeight="1" x14ac:dyDescent="0.2">
      <c r="B1227" s="82"/>
      <c r="C1227" s="82"/>
      <c r="D1227" s="82"/>
      <c r="E1227" s="82"/>
      <c r="F1227" s="82"/>
      <c r="G1227" s="82"/>
      <c r="H1227" s="82"/>
      <c r="I1227" s="82"/>
      <c r="J1227" s="82"/>
      <c r="K1227" s="82"/>
      <c r="L1227" s="82"/>
      <c r="M1227" s="82"/>
      <c r="N1227" s="82"/>
      <c r="O1227" s="82"/>
      <c r="P1227" s="82"/>
      <c r="Q1227" s="82"/>
      <c r="R1227" s="82"/>
      <c r="S1227" s="82"/>
      <c r="T1227" s="82"/>
      <c r="U1227" s="82"/>
      <c r="V1227" s="82"/>
      <c r="W1227" s="82"/>
      <c r="X1227" s="82"/>
      <c r="Y1227" s="82"/>
      <c r="Z1227" s="82"/>
      <c r="AA1227" s="82"/>
      <c r="AB1227" s="82"/>
      <c r="AC1227" s="82"/>
      <c r="AD1227" s="82"/>
      <c r="AE1227" s="82"/>
      <c r="AF1227" s="82"/>
      <c r="AG1227" s="82"/>
    </row>
    <row r="1390" spans="2:33" ht="15" customHeight="1" x14ac:dyDescent="0.2">
      <c r="B1390" s="82"/>
      <c r="C1390" s="82"/>
      <c r="D1390" s="82"/>
      <c r="E1390" s="82"/>
      <c r="F1390" s="82"/>
      <c r="G1390" s="82"/>
      <c r="H1390" s="82"/>
      <c r="I1390" s="82"/>
      <c r="J1390" s="82"/>
      <c r="K1390" s="82"/>
      <c r="L1390" s="82"/>
      <c r="M1390" s="82"/>
      <c r="N1390" s="82"/>
      <c r="O1390" s="82"/>
      <c r="P1390" s="82"/>
      <c r="Q1390" s="82"/>
      <c r="R1390" s="82"/>
      <c r="S1390" s="82"/>
      <c r="T1390" s="82"/>
      <c r="U1390" s="82"/>
      <c r="V1390" s="82"/>
      <c r="W1390" s="82"/>
      <c r="X1390" s="82"/>
      <c r="Y1390" s="82"/>
      <c r="Z1390" s="82"/>
      <c r="AA1390" s="82"/>
      <c r="AB1390" s="82"/>
      <c r="AC1390" s="82"/>
      <c r="AD1390" s="82"/>
      <c r="AE1390" s="82"/>
      <c r="AF1390" s="82"/>
      <c r="AG1390" s="82"/>
    </row>
    <row r="1502" spans="2:33" ht="15" customHeight="1" x14ac:dyDescent="0.2">
      <c r="B1502" s="82"/>
      <c r="C1502" s="82"/>
      <c r="D1502" s="82"/>
      <c r="E1502" s="82"/>
      <c r="F1502" s="82"/>
      <c r="G1502" s="82"/>
      <c r="H1502" s="82"/>
      <c r="I1502" s="82"/>
      <c r="J1502" s="82"/>
      <c r="K1502" s="82"/>
      <c r="L1502" s="82"/>
      <c r="M1502" s="82"/>
      <c r="N1502" s="82"/>
      <c r="O1502" s="82"/>
      <c r="P1502" s="82"/>
      <c r="Q1502" s="82"/>
      <c r="R1502" s="82"/>
      <c r="S1502" s="82"/>
      <c r="T1502" s="82"/>
      <c r="U1502" s="82"/>
      <c r="V1502" s="82"/>
      <c r="W1502" s="82"/>
      <c r="X1502" s="82"/>
      <c r="Y1502" s="82"/>
      <c r="Z1502" s="82"/>
      <c r="AA1502" s="82"/>
      <c r="AB1502" s="82"/>
      <c r="AC1502" s="82"/>
      <c r="AD1502" s="82"/>
      <c r="AE1502" s="82"/>
      <c r="AF1502" s="82"/>
      <c r="AG1502" s="82"/>
    </row>
    <row r="1604" spans="2:33" ht="15" customHeight="1" x14ac:dyDescent="0.2">
      <c r="B1604" s="82"/>
      <c r="C1604" s="82"/>
      <c r="D1604" s="82"/>
      <c r="E1604" s="82"/>
      <c r="F1604" s="82"/>
      <c r="G1604" s="82"/>
      <c r="H1604" s="82"/>
      <c r="I1604" s="82"/>
      <c r="J1604" s="82"/>
      <c r="K1604" s="82"/>
      <c r="L1604" s="82"/>
      <c r="M1604" s="82"/>
      <c r="N1604" s="82"/>
      <c r="O1604" s="82"/>
      <c r="P1604" s="82"/>
      <c r="Q1604" s="82"/>
      <c r="R1604" s="82"/>
      <c r="S1604" s="82"/>
      <c r="T1604" s="82"/>
      <c r="U1604" s="82"/>
      <c r="V1604" s="82"/>
      <c r="W1604" s="82"/>
      <c r="X1604" s="82"/>
      <c r="Y1604" s="82"/>
      <c r="Z1604" s="82"/>
      <c r="AA1604" s="82"/>
      <c r="AB1604" s="82"/>
      <c r="AC1604" s="82"/>
      <c r="AD1604" s="82"/>
      <c r="AE1604" s="82"/>
      <c r="AF1604" s="82"/>
      <c r="AG1604" s="82"/>
    </row>
    <row r="1698" spans="2:33" ht="15" customHeight="1" x14ac:dyDescent="0.2">
      <c r="B1698" s="82"/>
      <c r="C1698" s="82"/>
      <c r="D1698" s="82"/>
      <c r="E1698" s="82"/>
      <c r="F1698" s="82"/>
      <c r="G1698" s="82"/>
      <c r="H1698" s="82"/>
      <c r="I1698" s="82"/>
      <c r="J1698" s="82"/>
      <c r="K1698" s="82"/>
      <c r="L1698" s="82"/>
      <c r="M1698" s="82"/>
      <c r="N1698" s="82"/>
      <c r="O1698" s="82"/>
      <c r="P1698" s="82"/>
      <c r="Q1698" s="82"/>
      <c r="R1698" s="82"/>
      <c r="S1698" s="82"/>
      <c r="T1698" s="82"/>
      <c r="U1698" s="82"/>
      <c r="V1698" s="82"/>
      <c r="W1698" s="82"/>
      <c r="X1698" s="82"/>
      <c r="Y1698" s="82"/>
      <c r="Z1698" s="82"/>
      <c r="AA1698" s="82"/>
      <c r="AB1698" s="82"/>
      <c r="AC1698" s="82"/>
      <c r="AD1698" s="82"/>
      <c r="AE1698" s="82"/>
      <c r="AF1698" s="82"/>
      <c r="AG1698" s="82"/>
    </row>
    <row r="1945" spans="2:33" ht="15" customHeight="1" x14ac:dyDescent="0.2">
      <c r="B1945" s="82"/>
      <c r="C1945" s="82"/>
      <c r="D1945" s="82"/>
      <c r="E1945" s="82"/>
      <c r="F1945" s="82"/>
      <c r="G1945" s="82"/>
      <c r="H1945" s="82"/>
      <c r="I1945" s="82"/>
      <c r="J1945" s="82"/>
      <c r="K1945" s="82"/>
      <c r="L1945" s="82"/>
      <c r="M1945" s="82"/>
      <c r="N1945" s="82"/>
      <c r="O1945" s="82"/>
      <c r="P1945" s="82"/>
      <c r="Q1945" s="82"/>
      <c r="R1945" s="82"/>
      <c r="S1945" s="82"/>
      <c r="T1945" s="82"/>
      <c r="U1945" s="82"/>
      <c r="V1945" s="82"/>
      <c r="W1945" s="82"/>
      <c r="X1945" s="82"/>
      <c r="Y1945" s="82"/>
      <c r="Z1945" s="82"/>
      <c r="AA1945" s="82"/>
      <c r="AB1945" s="82"/>
      <c r="AC1945" s="82"/>
      <c r="AD1945" s="82"/>
      <c r="AE1945" s="82"/>
      <c r="AF1945" s="82"/>
      <c r="AG1945" s="82"/>
    </row>
    <row r="2031" spans="2:33" ht="15" customHeight="1" x14ac:dyDescent="0.2">
      <c r="B2031" s="82"/>
      <c r="C2031" s="82"/>
      <c r="D2031" s="82"/>
      <c r="E2031" s="82"/>
      <c r="F2031" s="82"/>
      <c r="G2031" s="82"/>
      <c r="H2031" s="82"/>
      <c r="I2031" s="82"/>
      <c r="J2031" s="82"/>
      <c r="K2031" s="82"/>
      <c r="L2031" s="82"/>
      <c r="M2031" s="82"/>
      <c r="N2031" s="82"/>
      <c r="O2031" s="82"/>
      <c r="P2031" s="82"/>
      <c r="Q2031" s="82"/>
      <c r="R2031" s="82"/>
      <c r="S2031" s="82"/>
      <c r="T2031" s="82"/>
      <c r="U2031" s="82"/>
      <c r="V2031" s="82"/>
      <c r="W2031" s="82"/>
      <c r="X2031" s="82"/>
      <c r="Y2031" s="82"/>
      <c r="Z2031" s="82"/>
      <c r="AA2031" s="82"/>
      <c r="AB2031" s="82"/>
      <c r="AC2031" s="82"/>
      <c r="AD2031" s="82"/>
      <c r="AE2031" s="82"/>
      <c r="AF2031" s="82"/>
      <c r="AG2031" s="82"/>
    </row>
    <row r="2153" spans="2:33" ht="15" customHeight="1" x14ac:dyDescent="0.2">
      <c r="B2153" s="82"/>
      <c r="C2153" s="82"/>
      <c r="D2153" s="82"/>
      <c r="E2153" s="82"/>
      <c r="F2153" s="82"/>
      <c r="G2153" s="82"/>
      <c r="H2153" s="82"/>
      <c r="I2153" s="82"/>
      <c r="J2153" s="82"/>
      <c r="K2153" s="82"/>
      <c r="L2153" s="82"/>
      <c r="M2153" s="82"/>
      <c r="N2153" s="82"/>
      <c r="O2153" s="82"/>
      <c r="P2153" s="82"/>
      <c r="Q2153" s="82"/>
      <c r="R2153" s="82"/>
      <c r="S2153" s="82"/>
      <c r="T2153" s="82"/>
      <c r="U2153" s="82"/>
      <c r="V2153" s="82"/>
      <c r="W2153" s="82"/>
      <c r="X2153" s="82"/>
      <c r="Y2153" s="82"/>
      <c r="Z2153" s="82"/>
      <c r="AA2153" s="82"/>
      <c r="AB2153" s="82"/>
      <c r="AC2153" s="82"/>
      <c r="AD2153" s="82"/>
      <c r="AE2153" s="82"/>
      <c r="AF2153" s="82"/>
      <c r="AG2153" s="82"/>
    </row>
    <row r="2317" spans="2:33" ht="15" customHeight="1" x14ac:dyDescent="0.2">
      <c r="B2317" s="82"/>
      <c r="C2317" s="82"/>
      <c r="D2317" s="82"/>
      <c r="E2317" s="82"/>
      <c r="F2317" s="82"/>
      <c r="G2317" s="82"/>
      <c r="H2317" s="82"/>
      <c r="I2317" s="82"/>
      <c r="J2317" s="82"/>
      <c r="K2317" s="82"/>
      <c r="L2317" s="82"/>
      <c r="M2317" s="82"/>
      <c r="N2317" s="82"/>
      <c r="O2317" s="82"/>
      <c r="P2317" s="82"/>
      <c r="Q2317" s="82"/>
      <c r="R2317" s="82"/>
      <c r="S2317" s="82"/>
      <c r="T2317" s="82"/>
      <c r="U2317" s="82"/>
      <c r="V2317" s="82"/>
      <c r="W2317" s="82"/>
      <c r="X2317" s="82"/>
      <c r="Y2317" s="82"/>
      <c r="Z2317" s="82"/>
      <c r="AA2317" s="82"/>
      <c r="AB2317" s="82"/>
      <c r="AC2317" s="82"/>
      <c r="AD2317" s="82"/>
      <c r="AE2317" s="82"/>
      <c r="AF2317" s="82"/>
      <c r="AG2317" s="82"/>
    </row>
    <row r="2419" spans="2:33" ht="15" customHeight="1" x14ac:dyDescent="0.2">
      <c r="B2419" s="82"/>
      <c r="C2419" s="82"/>
      <c r="D2419" s="82"/>
      <c r="E2419" s="82"/>
      <c r="F2419" s="82"/>
      <c r="G2419" s="82"/>
      <c r="H2419" s="82"/>
      <c r="I2419" s="82"/>
      <c r="J2419" s="82"/>
      <c r="K2419" s="82"/>
      <c r="L2419" s="82"/>
      <c r="M2419" s="82"/>
      <c r="N2419" s="82"/>
      <c r="O2419" s="82"/>
      <c r="P2419" s="82"/>
      <c r="Q2419" s="82"/>
      <c r="R2419" s="82"/>
      <c r="S2419" s="82"/>
      <c r="T2419" s="82"/>
      <c r="U2419" s="82"/>
      <c r="V2419" s="82"/>
      <c r="W2419" s="82"/>
      <c r="X2419" s="82"/>
      <c r="Y2419" s="82"/>
      <c r="Z2419" s="82"/>
      <c r="AA2419" s="82"/>
      <c r="AB2419" s="82"/>
      <c r="AC2419" s="82"/>
      <c r="AD2419" s="82"/>
      <c r="AE2419" s="82"/>
      <c r="AF2419" s="82"/>
      <c r="AG2419" s="82"/>
    </row>
    <row r="2509" spans="2:33" ht="15" customHeight="1" x14ac:dyDescent="0.2">
      <c r="B2509" s="82"/>
      <c r="C2509" s="82"/>
      <c r="D2509" s="82"/>
      <c r="E2509" s="82"/>
      <c r="F2509" s="82"/>
      <c r="G2509" s="82"/>
      <c r="H2509" s="82"/>
      <c r="I2509" s="82"/>
      <c r="J2509" s="82"/>
      <c r="K2509" s="82"/>
      <c r="L2509" s="82"/>
      <c r="M2509" s="82"/>
      <c r="N2509" s="82"/>
      <c r="O2509" s="82"/>
      <c r="P2509" s="82"/>
      <c r="Q2509" s="82"/>
      <c r="R2509" s="82"/>
      <c r="S2509" s="82"/>
      <c r="T2509" s="82"/>
      <c r="U2509" s="82"/>
      <c r="V2509" s="82"/>
      <c r="W2509" s="82"/>
      <c r="X2509" s="82"/>
      <c r="Y2509" s="82"/>
      <c r="Z2509" s="82"/>
      <c r="AA2509" s="82"/>
      <c r="AB2509" s="82"/>
      <c r="AC2509" s="82"/>
      <c r="AD2509" s="82"/>
      <c r="AE2509" s="82"/>
      <c r="AF2509" s="82"/>
      <c r="AG2509" s="82"/>
    </row>
    <row r="2598" spans="2:33" ht="15" customHeight="1" x14ac:dyDescent="0.2">
      <c r="B2598" s="82"/>
      <c r="C2598" s="82"/>
      <c r="D2598" s="82"/>
      <c r="E2598" s="82"/>
      <c r="F2598" s="82"/>
      <c r="G2598" s="82"/>
      <c r="H2598" s="82"/>
      <c r="I2598" s="82"/>
      <c r="J2598" s="82"/>
      <c r="K2598" s="82"/>
      <c r="L2598" s="82"/>
      <c r="M2598" s="82"/>
      <c r="N2598" s="82"/>
      <c r="O2598" s="82"/>
      <c r="P2598" s="82"/>
      <c r="Q2598" s="82"/>
      <c r="R2598" s="82"/>
      <c r="S2598" s="82"/>
      <c r="T2598" s="82"/>
      <c r="U2598" s="82"/>
      <c r="V2598" s="82"/>
      <c r="W2598" s="82"/>
      <c r="X2598" s="82"/>
      <c r="Y2598" s="82"/>
      <c r="Z2598" s="82"/>
      <c r="AA2598" s="82"/>
      <c r="AB2598" s="82"/>
      <c r="AC2598" s="82"/>
      <c r="AD2598" s="82"/>
      <c r="AE2598" s="82"/>
      <c r="AF2598" s="82"/>
      <c r="AG2598" s="82"/>
    </row>
    <row r="2719" spans="2:33" ht="15" customHeight="1" x14ac:dyDescent="0.2">
      <c r="B2719" s="82"/>
      <c r="C2719" s="82"/>
      <c r="D2719" s="82"/>
      <c r="E2719" s="82"/>
      <c r="F2719" s="82"/>
      <c r="G2719" s="82"/>
      <c r="H2719" s="82"/>
      <c r="I2719" s="82"/>
      <c r="J2719" s="82"/>
      <c r="K2719" s="82"/>
      <c r="L2719" s="82"/>
      <c r="M2719" s="82"/>
      <c r="N2719" s="82"/>
      <c r="O2719" s="82"/>
      <c r="P2719" s="82"/>
      <c r="Q2719" s="82"/>
      <c r="R2719" s="82"/>
      <c r="S2719" s="82"/>
      <c r="T2719" s="82"/>
      <c r="U2719" s="82"/>
      <c r="V2719" s="82"/>
      <c r="W2719" s="82"/>
      <c r="X2719" s="82"/>
      <c r="Y2719" s="82"/>
      <c r="Z2719" s="82"/>
      <c r="AA2719" s="82"/>
      <c r="AB2719" s="82"/>
      <c r="AC2719" s="82"/>
      <c r="AD2719" s="82"/>
      <c r="AE2719" s="82"/>
      <c r="AF2719" s="82"/>
      <c r="AG2719" s="82"/>
    </row>
    <row r="2837" spans="2:33" ht="15" customHeight="1" x14ac:dyDescent="0.2">
      <c r="B2837" s="82"/>
      <c r="C2837" s="82"/>
      <c r="D2837" s="82"/>
      <c r="E2837" s="82"/>
      <c r="F2837" s="82"/>
      <c r="G2837" s="82"/>
      <c r="H2837" s="82"/>
      <c r="I2837" s="82"/>
      <c r="J2837" s="82"/>
      <c r="K2837" s="82"/>
      <c r="L2837" s="82"/>
      <c r="M2837" s="82"/>
      <c r="N2837" s="82"/>
      <c r="O2837" s="82"/>
      <c r="P2837" s="82"/>
      <c r="Q2837" s="82"/>
      <c r="R2837" s="82"/>
      <c r="S2837" s="82"/>
      <c r="T2837" s="82"/>
      <c r="U2837" s="82"/>
      <c r="V2837" s="82"/>
      <c r="W2837" s="82"/>
      <c r="X2837" s="82"/>
      <c r="Y2837" s="82"/>
      <c r="Z2837" s="82"/>
      <c r="AA2837" s="82"/>
      <c r="AB2837" s="82"/>
      <c r="AC2837" s="82"/>
      <c r="AD2837" s="82"/>
      <c r="AE2837" s="82"/>
      <c r="AF2837" s="82"/>
      <c r="AG2837" s="82"/>
    </row>
  </sheetData>
  <mergeCells count="20">
    <mergeCell ref="B1100:AG1100"/>
    <mergeCell ref="B1227:AG1227"/>
    <mergeCell ref="B1390:AG1390"/>
    <mergeCell ref="B1502:AG1502"/>
    <mergeCell ref="B112:AG112"/>
    <mergeCell ref="B308:AG308"/>
    <mergeCell ref="B511:AG511"/>
    <mergeCell ref="B712:AG712"/>
    <mergeCell ref="B887:AG887"/>
    <mergeCell ref="B1604:AG1604"/>
    <mergeCell ref="B1698:AG1698"/>
    <mergeCell ref="B2719:AG2719"/>
    <mergeCell ref="B2837:AG2837"/>
    <mergeCell ref="B2031:AG2031"/>
    <mergeCell ref="B2153:AG2153"/>
    <mergeCell ref="B2317:AG2317"/>
    <mergeCell ref="B2419:AG2419"/>
    <mergeCell ref="B2509:AG2509"/>
    <mergeCell ref="B2598:AG2598"/>
    <mergeCell ref="B1945:AG1945"/>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About</vt:lpstr>
      <vt:lpstr>Inflation Reduction Act</vt:lpstr>
      <vt:lpstr>Subsidies Paid</vt:lpstr>
      <vt:lpstr>AEO21 Table 1</vt:lpstr>
      <vt:lpstr>AEO22 Table 1</vt:lpstr>
      <vt:lpstr>AEO21 Table 8</vt:lpstr>
      <vt:lpstr>AEO22 Table 8</vt:lpstr>
      <vt:lpstr>AEO21 Table 11</vt:lpstr>
      <vt:lpstr>AEO22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2023-05-09T22:56:53Z</dcterms:modified>
</cp:coreProperties>
</file>