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mmahajan\Documents\eps-us\InputData\trans\BNVP\"/>
    </mc:Choice>
  </mc:AlternateContent>
  <xr:revisionPtr revIDLastSave="0" documentId="13_ncr:1_{69C4E8DF-B3DF-468C-9CE2-CF56B8A2F19D}" xr6:coauthVersionLast="47" xr6:coauthVersionMax="47" xr10:uidLastSave="{00000000-0000-0000-0000-000000000000}"/>
  <bookViews>
    <workbookView minimized="1" xWindow="35565" yWindow="4140" windowWidth="2280" windowHeight="585" activeTab="9"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LDV Shares" sheetId="28" r:id="rId13"/>
    <sheet name="EV freight trucks" sheetId="34" r:id="rId14"/>
    <sheet name="EV freight truck batteries" sheetId="35" r:id="rId15"/>
    <sheet name="CARB ACT ISOR" sheetId="36" r:id="rId16"/>
    <sheet name="Freight HDVs" sheetId="33" r:id="rId17"/>
    <sheet name="Hydrogen Vehicle Calcs" sheetId="31" r:id="rId18"/>
    <sheet name="Passenger Aircraft" sheetId="22" r:id="rId19"/>
    <sheet name="Ships" sheetId="25" r:id="rId20"/>
    <sheet name="Motorbikes" sheetId="23" r:id="rId21"/>
    <sheet name="BNVP-LDVs-psgr" sheetId="2" r:id="rId22"/>
    <sheet name="BNVP-LDVs-frgt" sheetId="8" r:id="rId23"/>
    <sheet name="BNVP-HDVs-psgr" sheetId="9" r:id="rId24"/>
    <sheet name="BNVP-HDVs-frgt" sheetId="10" r:id="rId25"/>
    <sheet name="BNVP-aircraft-psgr" sheetId="11" r:id="rId26"/>
    <sheet name="BNVP-aircraft-frgt" sheetId="12" r:id="rId27"/>
    <sheet name="BNVP-rail-psgr" sheetId="13" r:id="rId28"/>
    <sheet name="BNVP-rail-frgt" sheetId="14" r:id="rId29"/>
    <sheet name="BNVP-ships-psgr" sheetId="15" r:id="rId30"/>
    <sheet name="BNVP-ships-frgt" sheetId="16" r:id="rId31"/>
    <sheet name="BNVP-motorbikes-psgr" sheetId="17" r:id="rId32"/>
    <sheet name="BNVP-motorbikes-frgt" sheetId="18" r:id="rId33"/>
  </sheets>
  <externalReferences>
    <externalReference r:id="rId34"/>
    <externalReference r:id="rId35"/>
  </externalReferences>
  <definedNames>
    <definedName name="_xlnm._FilterDatabase" localSheetId="7" hidden="1">NREL_ATB_2020!$A$1:$L$253</definedName>
    <definedName name="asdf">[1]About!$A$113</definedName>
    <definedName name="cpi_2010to2012">About!#REF!</definedName>
    <definedName name="cpi_2013to2012">About!$A$119</definedName>
    <definedName name="cpi_2014to2012">About!#REF!</definedName>
    <definedName name="cpi_2016to2012">About!$A$120</definedName>
    <definedName name="cpi_2017to2012">About!$A$121</definedName>
    <definedName name="cpi_2018to2012">About!$A$122</definedName>
    <definedName name="cpi_2019to2012">About!$A$123</definedName>
    <definedName name="cpi_2020to2012">About!$A$124</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0" l="1"/>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C2" i="10"/>
  <c r="D2" i="9"/>
  <c r="E2" i="9"/>
  <c r="F2" i="9"/>
  <c r="G2" i="9"/>
  <c r="H2" i="9"/>
  <c r="I2" i="9"/>
  <c r="J2" i="9"/>
  <c r="K2" i="9"/>
  <c r="L2" i="9"/>
  <c r="M2" i="9"/>
  <c r="N2" i="9"/>
  <c r="O2" i="9"/>
  <c r="P2" i="9"/>
  <c r="Q2" i="9"/>
  <c r="R2" i="9"/>
  <c r="S2" i="9"/>
  <c r="T2" i="9"/>
  <c r="U2" i="9"/>
  <c r="V2" i="9"/>
  <c r="W2" i="9"/>
  <c r="X2" i="9"/>
  <c r="Y2" i="9"/>
  <c r="Z2" i="9"/>
  <c r="AA2" i="9"/>
  <c r="AB2" i="9"/>
  <c r="AC2" i="9"/>
  <c r="AD2" i="9"/>
  <c r="AE2" i="9"/>
  <c r="AF2" i="9"/>
  <c r="C2" i="9"/>
  <c r="D2" i="8"/>
  <c r="E2" i="8"/>
  <c r="F2" i="8"/>
  <c r="G2" i="8"/>
  <c r="H2" i="8"/>
  <c r="I2" i="8"/>
  <c r="J2" i="8"/>
  <c r="K2" i="8"/>
  <c r="L2" i="8"/>
  <c r="M2" i="8"/>
  <c r="N2" i="8"/>
  <c r="O2" i="8"/>
  <c r="P2" i="8"/>
  <c r="Q2" i="8"/>
  <c r="R2" i="8"/>
  <c r="S2" i="8"/>
  <c r="T2" i="8"/>
  <c r="U2" i="8"/>
  <c r="V2" i="8"/>
  <c r="W2" i="8"/>
  <c r="X2" i="8"/>
  <c r="Y2" i="8"/>
  <c r="Z2" i="8"/>
  <c r="AA2" i="8"/>
  <c r="AB2" i="8"/>
  <c r="AC2" i="8"/>
  <c r="AD2" i="8"/>
  <c r="AE2" i="8"/>
  <c r="AF2" i="8"/>
  <c r="C2" i="8"/>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B5"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B4"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B2" i="2"/>
  <c r="I18" i="43"/>
  <c r="I25" i="43" s="1"/>
  <c r="D30" i="43"/>
  <c r="D29" i="43"/>
  <c r="E29" i="43"/>
  <c r="F29" i="43"/>
  <c r="G29" i="43"/>
  <c r="H29" i="43"/>
  <c r="I29" i="43"/>
  <c r="J29" i="43"/>
  <c r="K29" i="43"/>
  <c r="L29" i="43"/>
  <c r="M29" i="43"/>
  <c r="N29" i="43"/>
  <c r="O29" i="43"/>
  <c r="P29" i="43"/>
  <c r="Q29" i="43"/>
  <c r="R29" i="43"/>
  <c r="S29" i="43"/>
  <c r="T29" i="43"/>
  <c r="U29" i="43"/>
  <c r="V29" i="43"/>
  <c r="W29" i="43"/>
  <c r="X29" i="43"/>
  <c r="Y29" i="43"/>
  <c r="Z29" i="43"/>
  <c r="AA29" i="43"/>
  <c r="AB29" i="43"/>
  <c r="AC29" i="43"/>
  <c r="AD29" i="43"/>
  <c r="AE29" i="43"/>
  <c r="AF29" i="43"/>
  <c r="AG29" i="43"/>
  <c r="E30" i="43"/>
  <c r="F30" i="43"/>
  <c r="G30" i="43"/>
  <c r="H30" i="43"/>
  <c r="I30" i="43"/>
  <c r="J30" i="43"/>
  <c r="K30" i="43"/>
  <c r="L30" i="43"/>
  <c r="M30" i="43"/>
  <c r="N30" i="43"/>
  <c r="O30" i="43"/>
  <c r="P30" i="43"/>
  <c r="Q30" i="43"/>
  <c r="R30" i="43"/>
  <c r="S30" i="43"/>
  <c r="T30" i="43"/>
  <c r="U30" i="43"/>
  <c r="V30" i="43"/>
  <c r="W30" i="43"/>
  <c r="X30" i="43"/>
  <c r="Y30" i="43"/>
  <c r="Z30" i="43"/>
  <c r="AA30" i="43"/>
  <c r="AB30" i="43"/>
  <c r="AC30" i="43"/>
  <c r="AD30" i="43"/>
  <c r="AE30" i="43"/>
  <c r="AF30" i="43"/>
  <c r="AG30" i="43"/>
  <c r="C30" i="43"/>
  <c r="C29" i="43"/>
  <c r="C18" i="43"/>
  <c r="C17" i="43"/>
  <c r="E31" i="43" l="1"/>
  <c r="M31" i="43"/>
  <c r="U31" i="43"/>
  <c r="AC31" i="43"/>
  <c r="F31" i="43"/>
  <c r="N31" i="43"/>
  <c r="V31" i="43"/>
  <c r="AD31" i="43"/>
  <c r="AF31" i="43"/>
  <c r="G31" i="43"/>
  <c r="O31" i="43"/>
  <c r="W31" i="43"/>
  <c r="AE31" i="43"/>
  <c r="D31" i="43"/>
  <c r="H31" i="43"/>
  <c r="P31" i="43"/>
  <c r="X31" i="43"/>
  <c r="AG31" i="43"/>
  <c r="I31" i="43"/>
  <c r="Q31" i="43"/>
  <c r="Y31" i="43"/>
  <c r="C31" i="43"/>
  <c r="J31" i="43"/>
  <c r="R31" i="43"/>
  <c r="Z31" i="43"/>
  <c r="K31" i="43"/>
  <c r="S31" i="43"/>
  <c r="AA31" i="43"/>
  <c r="L31" i="43"/>
  <c r="T31" i="43"/>
  <c r="AB31" i="43"/>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J3" i="43" l="1"/>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E19" i="34"/>
  <c r="B19" i="34" s="1"/>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W38" i="40"/>
  <c r="E40" i="40"/>
  <c r="E37" i="40"/>
  <c r="E35" i="40"/>
  <c r="E39" i="40"/>
  <c r="E36" i="40"/>
  <c r="E41" i="40"/>
  <c r="E34" i="40"/>
  <c r="E146" i="40" s="1"/>
  <c r="E152" i="40"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O48" i="40"/>
  <c r="O43" i="40"/>
  <c r="AD34" i="40"/>
  <c r="AD38" i="40"/>
  <c r="AD36" i="40"/>
  <c r="AD37" i="40"/>
  <c r="AD40" i="40"/>
  <c r="AD41" i="40"/>
  <c r="AD35" i="40"/>
  <c r="AD39" i="40"/>
  <c r="AF9" i="40"/>
  <c r="C48" i="40"/>
  <c r="C42" i="40"/>
  <c r="C146" i="40" s="1"/>
  <c r="C152" i="40" s="1"/>
  <c r="C43" i="40"/>
  <c r="C44" i="40"/>
  <c r="C45" i="40"/>
  <c r="C47" i="40"/>
  <c r="C49" i="40"/>
  <c r="C46" i="40"/>
  <c r="B76" i="36"/>
  <c r="H74" i="36"/>
  <c r="G74" i="36"/>
  <c r="F74" i="36"/>
  <c r="E74" i="36"/>
  <c r="D74" i="36"/>
  <c r="C74" i="36"/>
  <c r="B74" i="36"/>
  <c r="J42" i="36"/>
  <c r="I42" i="36"/>
  <c r="H42" i="36"/>
  <c r="G42" i="36"/>
  <c r="F42" i="36"/>
  <c r="J41" i="36"/>
  <c r="I41" i="36"/>
  <c r="H41" i="36"/>
  <c r="G41" i="36"/>
  <c r="F41" i="36"/>
  <c r="J40" i="36"/>
  <c r="I40" i="36"/>
  <c r="H40" i="36"/>
  <c r="G40" i="36"/>
  <c r="F40" i="36"/>
  <c r="J39" i="36"/>
  <c r="I39" i="36"/>
  <c r="H39" i="36"/>
  <c r="G39" i="36"/>
  <c r="F39" i="36"/>
  <c r="J38" i="36"/>
  <c r="I38" i="36"/>
  <c r="H38" i="36"/>
  <c r="G38" i="36"/>
  <c r="F38" i="36"/>
  <c r="J37" i="36"/>
  <c r="I37" i="36"/>
  <c r="H37" i="36"/>
  <c r="G37" i="36"/>
  <c r="F37" i="36"/>
  <c r="E37" i="36"/>
  <c r="J36" i="36"/>
  <c r="I36" i="36"/>
  <c r="I43" i="36" s="1"/>
  <c r="H36" i="36"/>
  <c r="G36" i="36"/>
  <c r="F36" i="36"/>
  <c r="J35" i="36"/>
  <c r="I35" i="36"/>
  <c r="H35" i="36"/>
  <c r="G35" i="36"/>
  <c r="F35" i="36"/>
  <c r="K29" i="36"/>
  <c r="K26" i="36"/>
  <c r="J26" i="36"/>
  <c r="I26" i="36"/>
  <c r="I29" i="36" s="1"/>
  <c r="H26" i="36"/>
  <c r="H29" i="36" s="1"/>
  <c r="G26" i="36"/>
  <c r="J29" i="36" s="1"/>
  <c r="D20" i="36"/>
  <c r="C20" i="36"/>
  <c r="B20" i="36"/>
  <c r="D41" i="35"/>
  <c r="D40" i="35"/>
  <c r="E40" i="35" s="1"/>
  <c r="D39" i="35"/>
  <c r="B38" i="35"/>
  <c r="D38" i="35" s="1"/>
  <c r="E38" i="35" s="1"/>
  <c r="B43" i="34" s="1"/>
  <c r="E32" i="35"/>
  <c r="B24" i="35" s="1"/>
  <c r="E31" i="35"/>
  <c r="D31" i="35"/>
  <c r="E41" i="35" s="1"/>
  <c r="E30" i="35"/>
  <c r="B22" i="35" s="1"/>
  <c r="D30" i="35"/>
  <c r="E29" i="35"/>
  <c r="B21" i="35" s="1"/>
  <c r="D21" i="35" s="1"/>
  <c r="D12" i="34" s="1"/>
  <c r="D29" i="35"/>
  <c r="E28" i="35"/>
  <c r="B20" i="35" s="1"/>
  <c r="D28" i="35"/>
  <c r="B23" i="35"/>
  <c r="D23" i="35" s="1"/>
  <c r="B19" i="35"/>
  <c r="C50" i="34"/>
  <c r="B50" i="34"/>
  <c r="C49" i="34"/>
  <c r="B49" i="34"/>
  <c r="C48" i="34"/>
  <c r="C41" i="34"/>
  <c r="B41" i="34"/>
  <c r="C40" i="34"/>
  <c r="B40" i="34"/>
  <c r="C39" i="34"/>
  <c r="B39" i="34"/>
  <c r="A26" i="34"/>
  <c r="A13" i="34" s="1"/>
  <c r="A25" i="34"/>
  <c r="A12" i="34" s="1"/>
  <c r="A24" i="34"/>
  <c r="A11" i="34" s="1"/>
  <c r="A19" i="34"/>
  <c r="D18" i="34"/>
  <c r="C18" i="34"/>
  <c r="B18" i="34"/>
  <c r="B17" i="34"/>
  <c r="D10" i="34"/>
  <c r="C10" i="34"/>
  <c r="Z146" i="40" l="1"/>
  <c r="Z152" i="40" s="1"/>
  <c r="R146" i="40"/>
  <c r="R152" i="40" s="1"/>
  <c r="J34" i="40"/>
  <c r="AA40" i="40"/>
  <c r="X36" i="40"/>
  <c r="AG146" i="40"/>
  <c r="AG152" i="40" s="1"/>
  <c r="V146" i="40"/>
  <c r="V152" i="40" s="1"/>
  <c r="T41" i="40"/>
  <c r="AC37" i="40"/>
  <c r="AD148" i="40"/>
  <c r="AD154" i="40" s="1"/>
  <c r="AA55" i="40"/>
  <c r="AA76" i="40"/>
  <c r="J57" i="40"/>
  <c r="J73" i="40"/>
  <c r="J148" i="40" s="1"/>
  <c r="J154" i="40" s="1"/>
  <c r="AA35" i="40"/>
  <c r="G146" i="40"/>
  <c r="G152" i="40" s="1"/>
  <c r="AC40" i="40"/>
  <c r="AA78" i="40"/>
  <c r="AA56" i="40"/>
  <c r="J59" i="40"/>
  <c r="J79" i="40"/>
  <c r="M147" i="40"/>
  <c r="M153" i="40" s="1"/>
  <c r="K148" i="40"/>
  <c r="K154" i="40" s="1"/>
  <c r="W148" i="40"/>
  <c r="W154" i="40" s="1"/>
  <c r="J35" i="40"/>
  <c r="M146" i="40"/>
  <c r="M152" i="40" s="1"/>
  <c r="J36" i="40"/>
  <c r="AA36" i="40"/>
  <c r="AC38" i="40"/>
  <c r="AD147" i="40"/>
  <c r="AD153" i="40" s="1"/>
  <c r="G148" i="40"/>
  <c r="G154" i="40" s="1"/>
  <c r="D148" i="40"/>
  <c r="D154" i="40" s="1"/>
  <c r="H148" i="40"/>
  <c r="H154" i="40" s="1"/>
  <c r="V148" i="40"/>
  <c r="V154" i="40" s="1"/>
  <c r="AA59" i="40"/>
  <c r="J54" i="40"/>
  <c r="J58" i="40"/>
  <c r="Y147" i="40"/>
  <c r="Y153" i="40" s="1"/>
  <c r="Y146" i="40"/>
  <c r="Y152" i="40" s="1"/>
  <c r="K146" i="40"/>
  <c r="K152" i="40" s="1"/>
  <c r="J41" i="40"/>
  <c r="AA39" i="40"/>
  <c r="AC36" i="40"/>
  <c r="G147" i="40"/>
  <c r="G153" i="40" s="1"/>
  <c r="N148" i="40"/>
  <c r="N154" i="40" s="1"/>
  <c r="AA58" i="40"/>
  <c r="J60" i="40"/>
  <c r="J56" i="40"/>
  <c r="C147" i="40"/>
  <c r="C153" i="40" s="1"/>
  <c r="AG148" i="40"/>
  <c r="AG154" i="40" s="1"/>
  <c r="J40" i="40"/>
  <c r="AC34" i="40"/>
  <c r="AC146" i="40" s="1"/>
  <c r="AC152" i="40" s="1"/>
  <c r="H147" i="40"/>
  <c r="H153" i="40" s="1"/>
  <c r="AA74" i="40"/>
  <c r="AA148" i="40" s="1"/>
  <c r="AA154" i="40" s="1"/>
  <c r="J55" i="40"/>
  <c r="J78" i="40"/>
  <c r="K147" i="40"/>
  <c r="K153" i="40" s="1"/>
  <c r="C148" i="40"/>
  <c r="C154" i="40" s="1"/>
  <c r="AG147" i="40"/>
  <c r="AG153" i="40" s="1"/>
  <c r="H146" i="40"/>
  <c r="H152" i="40" s="1"/>
  <c r="AA38" i="40"/>
  <c r="D146" i="40"/>
  <c r="D152" i="40" s="1"/>
  <c r="J37" i="40"/>
  <c r="AA34" i="40"/>
  <c r="AC41" i="40"/>
  <c r="V147" i="40"/>
  <c r="V153" i="40" s="1"/>
  <c r="AA57" i="40"/>
  <c r="AA54" i="40"/>
  <c r="J75" i="40"/>
  <c r="Y148" i="40"/>
  <c r="Y154" i="40" s="1"/>
  <c r="R148" i="40"/>
  <c r="R154" i="40" s="1"/>
  <c r="AD146" i="40"/>
  <c r="AD152" i="40" s="1"/>
  <c r="U146" i="40"/>
  <c r="U152" i="40" s="1"/>
  <c r="J39" i="40"/>
  <c r="AA41" i="40"/>
  <c r="D147" i="40"/>
  <c r="D153" i="40" s="1"/>
  <c r="AA75" i="40"/>
  <c r="W147" i="40"/>
  <c r="W153" i="40" s="1"/>
  <c r="S38" i="40"/>
  <c r="Z54" i="40"/>
  <c r="Z56" i="40"/>
  <c r="S54" i="40"/>
  <c r="S76" i="40"/>
  <c r="S41" i="40"/>
  <c r="Z78" i="40"/>
  <c r="Z148" i="40" s="1"/>
  <c r="Z154" i="40" s="1"/>
  <c r="S55" i="40"/>
  <c r="S75" i="40"/>
  <c r="S59" i="40"/>
  <c r="S60" i="40"/>
  <c r="S37" i="40"/>
  <c r="S146" i="40" s="1"/>
  <c r="S152" i="40" s="1"/>
  <c r="S57" i="40"/>
  <c r="S79" i="40"/>
  <c r="S148" i="40" s="1"/>
  <c r="S154" i="40" s="1"/>
  <c r="S40" i="40"/>
  <c r="X39" i="40"/>
  <c r="S78" i="40"/>
  <c r="S39" i="40"/>
  <c r="X37" i="40"/>
  <c r="AB34" i="40"/>
  <c r="X34" i="40"/>
  <c r="X35" i="40"/>
  <c r="AB37" i="40"/>
  <c r="X40" i="40"/>
  <c r="X41" i="40"/>
  <c r="AE66" i="40"/>
  <c r="AE84" i="40"/>
  <c r="AE65" i="40"/>
  <c r="AE86" i="40"/>
  <c r="AE67" i="40"/>
  <c r="AE68" i="40"/>
  <c r="AE80" i="40"/>
  <c r="AE148" i="40" s="1"/>
  <c r="AE154" i="40" s="1"/>
  <c r="AE82" i="40"/>
  <c r="AE61" i="40"/>
  <c r="AE147" i="40" s="1"/>
  <c r="AE153" i="40"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P61" i="40"/>
  <c r="P147" i="40" s="1"/>
  <c r="P153" i="40" s="1"/>
  <c r="P81" i="40"/>
  <c r="P87" i="40"/>
  <c r="P86" i="40"/>
  <c r="P67" i="40"/>
  <c r="P82" i="40"/>
  <c r="P83" i="40"/>
  <c r="P85" i="40"/>
  <c r="T57" i="40"/>
  <c r="T79" i="40"/>
  <c r="T76" i="40"/>
  <c r="T60" i="40"/>
  <c r="T54" i="40"/>
  <c r="T147" i="40" s="1"/>
  <c r="T153" i="40"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U76" i="40"/>
  <c r="U57" i="40"/>
  <c r="U55" i="40"/>
  <c r="U58" i="40"/>
  <c r="U74" i="40"/>
  <c r="U78" i="40"/>
  <c r="U75" i="40"/>
  <c r="U59" i="40"/>
  <c r="U56" i="40"/>
  <c r="U60" i="40"/>
  <c r="U73" i="40"/>
  <c r="U79" i="40"/>
  <c r="I66" i="40"/>
  <c r="I61" i="40"/>
  <c r="I147" i="40" s="1"/>
  <c r="I153" i="40" s="1"/>
  <c r="I83" i="40"/>
  <c r="I85" i="40"/>
  <c r="I67" i="40"/>
  <c r="I87" i="40"/>
  <c r="I82" i="40"/>
  <c r="I68" i="40"/>
  <c r="I86" i="40"/>
  <c r="I84" i="40"/>
  <c r="I80" i="40"/>
  <c r="I148" i="40" s="1"/>
  <c r="I154" i="40" s="1"/>
  <c r="I65" i="40"/>
  <c r="I81" i="40"/>
  <c r="I63" i="40"/>
  <c r="L41" i="40"/>
  <c r="L56" i="40"/>
  <c r="L79" i="40"/>
  <c r="L60" i="40"/>
  <c r="L57" i="40"/>
  <c r="L74" i="40"/>
  <c r="L78" i="40"/>
  <c r="L75" i="40"/>
  <c r="L58" i="40"/>
  <c r="L59" i="40"/>
  <c r="L55" i="40"/>
  <c r="L73" i="40"/>
  <c r="L54" i="40"/>
  <c r="L147" i="40" s="1"/>
  <c r="L153" i="40" s="1"/>
  <c r="L76" i="40"/>
  <c r="AC78" i="40"/>
  <c r="AC57" i="40"/>
  <c r="AC59" i="40"/>
  <c r="AC73" i="40"/>
  <c r="AC54" i="40"/>
  <c r="AC58" i="40"/>
  <c r="AC75" i="40"/>
  <c r="AC56" i="40"/>
  <c r="AC55" i="40"/>
  <c r="AC74" i="40"/>
  <c r="AC60" i="40"/>
  <c r="AC79" i="40"/>
  <c r="AC76" i="40"/>
  <c r="Q61" i="40"/>
  <c r="Q147" i="40" s="1"/>
  <c r="Q153" i="40" s="1"/>
  <c r="Q63" i="40"/>
  <c r="Q85" i="40"/>
  <c r="Q81" i="40"/>
  <c r="Q87" i="40"/>
  <c r="Q68" i="40"/>
  <c r="Q82" i="40"/>
  <c r="Q83" i="40"/>
  <c r="Q65" i="40"/>
  <c r="Q84" i="40"/>
  <c r="Q86" i="40"/>
  <c r="Q66" i="40"/>
  <c r="Q67" i="40"/>
  <c r="Q80" i="40"/>
  <c r="Q148" i="40" s="1"/>
  <c r="Q154" i="40" s="1"/>
  <c r="F34" i="40"/>
  <c r="F38" i="40"/>
  <c r="L40" i="40"/>
  <c r="F39" i="40"/>
  <c r="L39" i="40"/>
  <c r="L146" i="40" s="1"/>
  <c r="L152" i="40" s="1"/>
  <c r="F35" i="40"/>
  <c r="F41" i="40"/>
  <c r="L35" i="40"/>
  <c r="F40" i="40"/>
  <c r="L38" i="40"/>
  <c r="AF37" i="40"/>
  <c r="AF38" i="40"/>
  <c r="AF41" i="40"/>
  <c r="AF36" i="40"/>
  <c r="AF40" i="40"/>
  <c r="AF35" i="40"/>
  <c r="AF39" i="40"/>
  <c r="AF34" i="40"/>
  <c r="I42" i="40"/>
  <c r="I146" i="40" s="1"/>
  <c r="I152" i="40" s="1"/>
  <c r="I46" i="40"/>
  <c r="I47" i="40"/>
  <c r="I48" i="40"/>
  <c r="I44" i="40"/>
  <c r="I49" i="40"/>
  <c r="I43" i="40"/>
  <c r="I45" i="40"/>
  <c r="P44" i="40"/>
  <c r="P49" i="40"/>
  <c r="P48" i="40"/>
  <c r="P43" i="40"/>
  <c r="P47" i="40"/>
  <c r="P42" i="40"/>
  <c r="P146" i="40" s="1"/>
  <c r="P152" i="40" s="1"/>
  <c r="P45" i="40"/>
  <c r="P46" i="40"/>
  <c r="Q46" i="40"/>
  <c r="Q42" i="40"/>
  <c r="Q146" i="40" s="1"/>
  <c r="Q152" i="40" s="1"/>
  <c r="Q44" i="40"/>
  <c r="Q48" i="40"/>
  <c r="Q43" i="40"/>
  <c r="Q47" i="40"/>
  <c r="Q45" i="40"/>
  <c r="Q49" i="40"/>
  <c r="AE45" i="40"/>
  <c r="AE49" i="40"/>
  <c r="AE44" i="40"/>
  <c r="AE43" i="40"/>
  <c r="AE48" i="40"/>
  <c r="AE47" i="40"/>
  <c r="AE42" i="40"/>
  <c r="AE146" i="40" s="1"/>
  <c r="AE152" i="40" s="1"/>
  <c r="AE46" i="40"/>
  <c r="D20" i="35"/>
  <c r="D11" i="34" s="1"/>
  <c r="C20" i="35"/>
  <c r="G43" i="36"/>
  <c r="I46" i="36" s="1"/>
  <c r="D19" i="34" s="1"/>
  <c r="H43" i="36"/>
  <c r="H46" i="36" s="1"/>
  <c r="C19" i="34" s="1"/>
  <c r="J43" i="36"/>
  <c r="J46" i="36" s="1"/>
  <c r="E39" i="35"/>
  <c r="D49" i="34"/>
  <c r="B34" i="34" s="1"/>
  <c r="C25" i="34" s="1"/>
  <c r="D50" i="34"/>
  <c r="B35" i="34" s="1"/>
  <c r="C26" i="34" s="1"/>
  <c r="G46" i="36"/>
  <c r="K43" i="36"/>
  <c r="C22" i="35"/>
  <c r="D26" i="34" s="1"/>
  <c r="D22" i="35"/>
  <c r="D13" i="34" s="1"/>
  <c r="D24" i="35"/>
  <c r="C24" i="35"/>
  <c r="B48" i="34"/>
  <c r="D48" i="34" s="1"/>
  <c r="B33" i="34" s="1"/>
  <c r="C24" i="34" s="1"/>
  <c r="D24" i="34"/>
  <c r="C23" i="35"/>
  <c r="C21" i="35"/>
  <c r="D25" i="34" s="1"/>
  <c r="G29" i="36"/>
  <c r="T148" i="40" l="1"/>
  <c r="T154" i="40" s="1"/>
  <c r="L148" i="40"/>
  <c r="L154" i="40" s="1"/>
  <c r="E147" i="40"/>
  <c r="E153" i="40" s="1"/>
  <c r="AF146" i="40"/>
  <c r="AF152" i="40" s="1"/>
  <c r="AC147" i="40"/>
  <c r="AC153" i="40" s="1"/>
  <c r="AF147" i="40"/>
  <c r="AF153" i="40" s="1"/>
  <c r="X146" i="40"/>
  <c r="X152" i="40" s="1"/>
  <c r="AA146" i="40"/>
  <c r="AA152" i="40" s="1"/>
  <c r="F146" i="40"/>
  <c r="F152" i="40" s="1"/>
  <c r="F147" i="40"/>
  <c r="F153" i="40" s="1"/>
  <c r="E148" i="40"/>
  <c r="E154" i="40" s="1"/>
  <c r="AB146" i="40"/>
  <c r="AB152" i="40" s="1"/>
  <c r="S147" i="40"/>
  <c r="S153" i="40" s="1"/>
  <c r="J147" i="40"/>
  <c r="J153" i="40" s="1"/>
  <c r="J146" i="40"/>
  <c r="J152" i="40" s="1"/>
  <c r="X147" i="40"/>
  <c r="X153" i="40" s="1"/>
  <c r="U148" i="40"/>
  <c r="U154" i="40" s="1"/>
  <c r="AB147" i="40"/>
  <c r="AB153" i="40" s="1"/>
  <c r="F148" i="40"/>
  <c r="F154" i="40" s="1"/>
  <c r="AB148" i="40"/>
  <c r="AB154" i="40" s="1"/>
  <c r="Z147" i="40"/>
  <c r="Z153" i="40" s="1"/>
  <c r="AC148" i="40"/>
  <c r="AC154" i="40" s="1"/>
  <c r="X148" i="40"/>
  <c r="X154" i="40" s="1"/>
  <c r="AF148" i="40"/>
  <c r="AF154" i="40" s="1"/>
  <c r="AA147" i="40"/>
  <c r="AA153" i="40" s="1"/>
  <c r="E26" i="34"/>
  <c r="E25" i="34"/>
  <c r="D40" i="36"/>
  <c r="B26" i="34"/>
  <c r="C13" i="34" s="1"/>
  <c r="E24" i="34"/>
  <c r="E13" i="34"/>
  <c r="B13" i="34"/>
  <c r="B24" i="34"/>
  <c r="C11" i="34" s="1"/>
  <c r="D21" i="36"/>
  <c r="C21" i="36"/>
  <c r="B21" i="36"/>
  <c r="B25" i="34"/>
  <c r="C12" i="34" s="1"/>
  <c r="B90" i="36" l="1"/>
  <c r="B91" i="36" s="1"/>
  <c r="E40" i="36"/>
  <c r="B5" i="8" s="1"/>
  <c r="D41" i="36"/>
  <c r="E41" i="36" s="1"/>
  <c r="B4" i="8" s="1"/>
  <c r="E12" i="34"/>
  <c r="B12" i="34"/>
  <c r="B11" i="34"/>
  <c r="B5" i="34" s="1"/>
  <c r="B2" i="8" s="1"/>
  <c r="E11" i="34"/>
  <c r="C4" i="8" l="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2" i="34"/>
  <c r="B8" i="13" l="1"/>
  <c r="B5" i="13"/>
  <c r="B8" i="14"/>
  <c r="B2" i="14"/>
  <c r="B5" i="14"/>
  <c r="B2" i="13" l="1"/>
  <c r="P4" i="33"/>
  <c r="B8" i="10" s="1"/>
  <c r="P5" i="33"/>
  <c r="B6" i="10" s="1"/>
  <c r="P3" i="33"/>
  <c r="B3" i="10" s="1"/>
  <c r="B5" i="10"/>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O2" i="17" s="1"/>
  <c r="B2" i="17"/>
  <c r="AA8" i="13"/>
  <c r="T8" i="13"/>
  <c r="O8" i="14"/>
  <c r="AC8" i="13"/>
  <c r="H8" i="14"/>
  <c r="R8" i="13"/>
  <c r="AD8" i="14"/>
  <c r="W8" i="14"/>
  <c r="M8" i="14"/>
  <c r="AE8" i="13"/>
  <c r="AF8" i="14"/>
  <c r="K8" i="14"/>
  <c r="P8" i="14"/>
  <c r="AB8" i="14"/>
  <c r="F2" i="13"/>
  <c r="N2" i="13"/>
  <c r="V2" i="13"/>
  <c r="AD2" i="13"/>
  <c r="X8" i="14"/>
  <c r="J8" i="13"/>
  <c r="F8" i="13"/>
  <c r="D2" i="13"/>
  <c r="L2" i="13"/>
  <c r="L8" i="13"/>
  <c r="Z8" i="14"/>
  <c r="S8" i="13"/>
  <c r="G8" i="13"/>
  <c r="E8" i="13"/>
  <c r="D8" i="14"/>
  <c r="E2" i="13"/>
  <c r="M2" i="13"/>
  <c r="U2" i="13"/>
  <c r="AC2" i="13"/>
  <c r="K2" i="13"/>
  <c r="T2" i="13"/>
  <c r="AB2" i="13"/>
  <c r="U8" i="13"/>
  <c r="U8" i="14"/>
  <c r="G2" i="13"/>
  <c r="O2" i="13"/>
  <c r="W2" i="13"/>
  <c r="AE2" i="13"/>
  <c r="I8" i="13"/>
  <c r="I8" i="14"/>
  <c r="H2" i="13"/>
  <c r="AF2" i="13"/>
  <c r="X2" i="13"/>
  <c r="I2" i="13"/>
  <c r="Q2" i="13"/>
  <c r="Y2" i="13"/>
  <c r="C8" i="13"/>
  <c r="C8" i="14"/>
  <c r="P2" i="13"/>
  <c r="J2" i="13"/>
  <c r="R2" i="13"/>
  <c r="Z2" i="13"/>
  <c r="Y8" i="13"/>
  <c r="Y8" i="14"/>
  <c r="C2" i="13"/>
  <c r="S2" i="13"/>
  <c r="AA2" i="13"/>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c r="F8" i="11" l="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<sst xmlns="http://schemas.openxmlformats.org/spreadsheetml/2006/main" count="4907" uniqueCount="1599">
  <si>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</si>
  <si>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</si>
  <si>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</si>
  <si>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</si>
  <si>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</si>
  <si>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</si>
  <si>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</si>
  <si>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</si>
  <si>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</si>
  <si>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</si>
  <si>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</si>
  <si>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</si>
  <si>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</si>
  <si>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</si>
  <si>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</si>
  <si>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</si>
  <si>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</si>
  <si>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</si>
  <si>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</si>
  <si>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</si>
  <si>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</si>
  <si>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</si>
  <si>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</si>
  <si>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</si>
  <si>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</si>
  <si>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</si>
  <si>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</si>
  <si>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</si>
  <si>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</si>
  <si>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</si>
  <si>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</si>
  <si>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</si>
  <si>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</si>
  <si>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</si>
  <si>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</si>
  <si>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</si>
  <si>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</si>
  <si>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</si>
  <si>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</si>
  <si>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</si>
  <si>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</si>
  <si>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</si>
  <si>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</si>
  <si>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</si>
  <si>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</si>
  <si>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</si>
  <si>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</si>
  <si>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</si>
  <si>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</si>
  <si>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</si>
  <si>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</si>
  <si>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</si>
  <si>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</si>
  <si>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</si>
  <si>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</si>
  <si>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</si>
  <si>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</si>
  <si>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</si>
  <si>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</si>
  <si>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</si>
  <si>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</si>
  <si>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</si>
  <si>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</si>
  <si>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</si>
  <si>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</si>
  <si>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</si>
  <si>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</si>
  <si>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</si>
  <si>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</si>
  <si>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</si>
  <si>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</si>
  <si>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</si>
  <si>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</si>
  <si>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</si>
  <si>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</si>
  <si>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</si>
  <si>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</si>
  <si>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</si>
  <si>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</si>
  <si>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</si>
  <si>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</si>
  <si>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</si>
  <si>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</si>
  <si>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</si>
  <si>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</si>
  <si>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</si>
  <si>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</si>
  <si>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</si>
  <si>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</si>
  <si>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</si>
  <si>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</si>
  <si>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</si>
  <si>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</si>
  <si>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</si>
  <si>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</si>
  <si>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</si>
  <si>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</si>
  <si>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</si>
  <si>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</si>
  <si>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</si>
  <si>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</si>
  <si>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</si>
  <si>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</si>
  <si>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</si>
  <si>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</si>
  <si>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</si>
  <si>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</si>
  <si>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</si>
  <si>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</si>
  <si>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</si>
  <si>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</si>
  <si>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</si>
  <si>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</si>
  <si>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</si>
  <si>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</si>
  <si>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</si>
  <si>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</si>
  <si>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</si>
  <si>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</si>
  <si>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</si>
  <si>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</si>
  <si>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</si>
  <si>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</si>
  <si>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</si>
  <si>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</si>
  <si>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</si>
  <si>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</si>
  <si>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</si>
  <si>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</si>
  <si>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</si>
  <si>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</si>
  <si>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</si>
  <si>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</si>
  <si>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</si>
  <si>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</si>
  <si>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</si>
  <si>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</si>
  <si>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</si>
  <si>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</si>
  <si>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</si>
  <si>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</si>
  <si>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</si>
  <si>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</si>
  <si>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</si>
  <si>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</si>
  <si>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</si>
  <si>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</si>
  <si>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</si>
  <si>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</si>
  <si>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</si>
  <si>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</si>
  <si>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</si>
  <si>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</si>
  <si>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</si>
  <si>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</si>
  <si>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</si>
  <si>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</si>
  <si>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</si>
  <si>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</si>
  <si>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</si>
  <si>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</si>
  <si>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</si>
  <si>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</si>
  <si>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</si>
  <si>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</si>
  <si>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</si>
  <si>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</si>
  <si>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</si>
  <si>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</si>
  <si>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</si>
  <si>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</si>
  <si>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</si>
  <si>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</si>
  <si>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</si>
  <si>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</si>
  <si>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</si>
  <si>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</si>
  <si>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</si>
  <si>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</si>
  <si>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</si>
  <si>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</si>
  <si>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</si>
  <si>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</si>
  <si>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</si>
  <si>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</si>
  <si>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</si>
  <si>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</si>
  <si>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</si>
  <si>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</si>
  <si>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</si>
  <si>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</si>
  <si>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weighted average by size category, including cars and light trucks.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</si>
  <si>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</si>
  <si>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</si>
  <si>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</si>
  <si>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</si>
  <si>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</si>
  <si>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</si>
  <si>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</si>
  <si>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</si>
  <si>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</si>
  <si>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</si>
  <si>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</si>
  <si>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</si>
  <si>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</si>
  <si>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</si>
  <si>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</si>
  <si>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</si>
  <si>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</si>
  <si>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</si>
  <si>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</si>
  <si>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</si>
  <si>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</si>
  <si>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</si>
  <si>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</si>
  <si>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</si>
  <si>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</si>
  <si>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</si>
  <si>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</si>
  <si>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</si>
  <si>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</si>
  <si>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</si>
  <si>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</si>
  <si>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</si>
  <si>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</si>
  <si>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</si>
  <si>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</si>
  <si>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</si>
  <si>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</si>
  <si>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</si>
  <si>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</si>
  <si>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</si>
  <si>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</si>
  <si>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</si>
  <si>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</si>
  <si>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</si>
  <si>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</si>
  <si>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</si>
  <si>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</si>
  <si>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</si>
  <si>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</si>
  <si>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</si>
  <si>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</si>
  <si>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</si>
  <si>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</si>
  <si>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</si>
  <si>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</si>
  <si>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</si>
  <si>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</si>
  <si>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</si>
  <si>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</si>
  <si>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</si>
  <si>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</si>
  <si>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</si>
  <si>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</si>
  <si>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</si>
  <si>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</si>
  <si>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</si>
  <si>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</si>
  <si>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</si>
  <si>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</si>
  <si>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</si>
  <si>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</si>
  <si>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</si>
  <si>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</si>
  <si>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</si>
  <si>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</si>
  <si>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</si>
  <si>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</si>
  <si>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</si>
  <si>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</si>
  <si>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</si>
  <si>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</si>
  <si>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</si>
  <si>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</si>
  <si>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</si>
  <si>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</si>
  <si>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</si>
  <si>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</si>
  <si>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</si>
  <si>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</si>
  <si>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</si>
  <si>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</si>
  <si>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</si>
  <si>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</si>
  <si>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</si>
  <si>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</si>
  <si>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</si>
  <si>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</si>
  <si>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</si>
  <si>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</si>
  <si>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</si>
  <si>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</si>
  <si>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</si>
  <si>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</si>
  <si>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</si>
  <si>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</si>
  <si>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</si>
  <si>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</si>
  <si>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</si>
  <si>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</si>
  <si>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</si>
  <si>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</si>
  <si>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</si>
  <si>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</si>
  <si>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</si>
  <si>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</si>
  <si>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</si>
  <si>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</si>
  <si>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</si>
  <si>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</si>
  <si>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</si>
  <si>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</si>
  <si>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</si>
  <si>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</si>
  <si>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</si>
  <si>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</si>
  <si>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</si>
  <si>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</si>
  <si>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</si>
  <si>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</si>
  <si>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</si>
  <si>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</si>
  <si>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</si>
  <si>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</si>
  <si>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</si>
  <si>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</si>
  <si>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</si>
  <si>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</si>
  <si>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</si>
  <si>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</si>
  <si>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</si>
  <si>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</si>
  <si>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</si>
  <si>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</si>
  <si>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</si>
  <si>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</si>
  <si>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</si>
  <si>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</si>
  <si>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</si>
  <si>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</si>
  <si>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</si>
  <si>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</si>
  <si>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</si>
  <si>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</si>
  <si>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</si>
  <si>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</si>
  <si>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</si>
  <si>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</si>
  <si>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</si>
  <si>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</si>
  <si>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</si>
  <si>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</si>
  <si>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</si>
  <si>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</si>
  <si>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</si>
  <si>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</si>
  <si>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</si>
  <si>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</si>
  <si>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</si>
  <si>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</si>
  <si>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</si>
  <si>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</si>
  <si>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</si>
  <si>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</si>
  <si>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</si>
  <si>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</si>
  <si>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</si>
  <si>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</si>
  <si>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</si>
  <si>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</si>
  <si>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</si>
  <si>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</si>
  <si>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</si>
  <si>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</si>
  <si>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</si>
  <si>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</si>
  <si>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</si>
  <si>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</si>
  <si>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</si>
  <si>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</si>
  <si>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</si>
  <si>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</si>
  <si>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</si>
  <si>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</si>
  <si>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</si>
  <si>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</si>
  <si>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</si>
  <si>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</si>
  <si>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</si>
  <si>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</si>
  <si>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</si>
  <si>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</si>
  <si>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</si>
  <si>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</si>
  <si>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</si>
  <si>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</si>
  <si>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</si>
  <si>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</si>
  <si>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</si>
  <si>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</si>
  <si>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</si>
  <si>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</si>
  <si>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</si>
  <si>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</si>
  <si>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</si>
  <si>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</si>
  <si>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</si>
  <si>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</si>
  <si>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</si>
  <si>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</si>
  <si>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</si>
  <si>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</si>
  <si>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</si>
  <si>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</si>
  <si>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</si>
  <si>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</si>
  <si>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</si>
  <si>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</si>
  <si>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</si>
  <si>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</si>
  <si>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</si>
  <si>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</si>
  <si>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</si>
  <si>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</si>
  <si>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</si>
  <si>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</si>
  <si>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</si>
  <si>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</si>
  <si>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</si>
  <si>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</si>
  <si>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</si>
  <si>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</si>
  <si>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</si>
  <si>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</si>
  <si>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</si>
  <si>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</si>
  <si>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</si>
  <si>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</si>
  <si>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</si>
  <si>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</si>
  <si>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</si>
  <si>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</si>
  <si>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</si>
  <si>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</si>
  <si>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</si>
  <si>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</si>
  <si>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</si>
  <si>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</si>
  <si>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</si>
  <si>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</si>
  <si>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</si>
  <si>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</si>
  <si>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</si>
  <si>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</si>
  <si>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</si>
  <si>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</si>
  <si>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</si>
  <si>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</si>
  <si>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</si>
  <si>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</si>
  <si>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</si>
  <si>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</si>
  <si>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</si>
  <si>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</si>
  <si>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</si>
  <si>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</si>
  <si>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</si>
  <si>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</si>
  <si>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</si>
  <si>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</si>
  <si>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</si>
  <si>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</si>
  <si>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</si>
  <si>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</si>
  <si>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</si>
  <si>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</si>
  <si>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</si>
  <si>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</si>
  <si>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</si>
  <si>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</si>
  <si>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</si>
  <si>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</si>
  <si>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</si>
  <si>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</si>
  <si>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</si>
  <si>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</si>
  <si>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</si>
  <si>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</si>
  <si>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</si>
  <si>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</si>
  <si>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</si>
  <si>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</si>
  <si>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</si>
  <si>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</si>
  <si>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</si>
  <si>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</si>
  <si>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</si>
  <si>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</si>
  <si>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</si>
  <si>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</si>
  <si>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</si>
  <si>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</si>
  <si>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</si>
  <si>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</si>
  <si>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</si>
  <si>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</si>
  <si>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</si>
  <si>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</si>
  <si>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</si>
  <si>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</si>
  <si>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</si>
  <si>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</si>
  <si>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</si>
  <si>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</si>
  <si>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</si>
  <si>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</si>
  <si>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</si>
  <si>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</si>
  <si>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</si>
  <si>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</si>
  <si>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</si>
  <si>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</si>
  <si>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</si>
  <si>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</si>
  <si>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</si>
  <si>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</si>
  <si>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</si>
  <si>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</si>
  <si>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</si>
  <si>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</si>
  <si>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</si>
  <si>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</si>
  <si>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</si>
  <si>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</si>
  <si>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</si>
  <si>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</si>
  <si>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</si>
  <si>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</si>
  <si>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</si>
  <si>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</si>
  <si>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</si>
  <si>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</si>
  <si>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</si>
  <si>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</si>
  <si>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</si>
  <si>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</si>
  <si>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</si>
  <si>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</si>
  <si>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</si>
  <si>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</si>
  <si>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</si>
  <si>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</si>
  <si>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</si>
  <si>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</si>
  <si>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</si>
  <si>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</si>
  <si>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</si>
  <si>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</si>
  <si>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</si>
  <si>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</si>
  <si>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</si>
  <si>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</si>
  <si>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</si>
  <si>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</si>
  <si>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</si>
  <si>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</si>
  <si>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</si>
  <si>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</si>
  <si>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</si>
  <si>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</si>
  <si>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</si>
  <si>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</si>
  <si>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</si>
  <si>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</si>
  <si>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</si>
  <si>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</si>
  <si>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</si>
  <si>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</si>
  <si>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</si>
  <si>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</si>
  <si>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</si>
  <si>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</si>
  <si>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</si>
  <si>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</si>
  <si>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</si>
  <si>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</si>
  <si>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</si>
  <si>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</si>
  <si>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</si>
  <si>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</si>
  <si>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</si>
  <si>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</si>
  <si>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</si>
  <si>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</si>
  <si>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</si>
  <si>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</si>
  <si>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</si>
  <si>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</si>
  <si>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</si>
  <si>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</si>
  <si>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</si>
  <si>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</si>
  <si>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</si>
  <si>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</si>
  <si>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</si>
  <si>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</si>
  <si>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</si>
  <si>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</si>
  <si>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</si>
  <si>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</si>
  <si>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</si>
  <si>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</si>
  <si>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</si>
  <si>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</si>
  <si>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</si>
  <si>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</si>
  <si>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</si>
  <si>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</si>
  <si>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</si>
  <si>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</si>
  <si>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</si>
  <si>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</si>
  <si>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</si>
  <si>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</si>
  <si>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</si>
  <si>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</si>
  <si>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</si>
  <si>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</si>
  <si>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</si>
  <si>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</si>
  <si>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</si>
  <si>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</si>
  <si>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</si>
  <si>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</si>
  <si>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</si>
  <si>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</si>
  <si>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</si>
  <si>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</si>
  <si>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</si>
  <si>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</si>
  <si>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</si>
  <si>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</si>
  <si>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</si>
  <si>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</si>
  <si>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</si>
  <si>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</si>
  <si>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</si>
  <si>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</si>
  <si>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</si>
  <si>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</si>
  <si>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</si>
  <si>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</si>
  <si>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</si>
  <si>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</si>
  <si>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</si>
  <si>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</si>
  <si>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</si>
  <si>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</si>
  <si>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</si>
  <si>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</si>
  <si>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</si>
  <si>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</si>
  <si>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</si>
  <si>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</si>
  <si>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</si>
  <si>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</si>
  <si>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</si>
  <si>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</si>
  <si>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</si>
  <si>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</si>
  <si>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</si>
  <si>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</si>
  <si>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</si>
  <si>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</si>
  <si>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</si>
  <si>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</si>
  <si>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</si>
  <si>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</si>
  <si>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</si>
  <si>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</si>
  <si>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</si>
  <si>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</si>
  <si>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</si>
  <si>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</si>
  <si>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</si>
  <si>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</si>
  <si>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</si>
  <si>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</si>
  <si>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</si>
  <si>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</si>
  <si>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</si>
  <si>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</si>
  <si>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</si>
  <si>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</si>
  <si>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</si>
  <si>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</si>
  <si>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</si>
  <si>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</si>
  <si>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</si>
  <si>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</si>
  <si>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</si>
  <si>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</si>
  <si>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</si>
  <si>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</si>
  <si>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</si>
  <si>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</si>
  <si>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</si>
  <si>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</si>
  <si>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</si>
  <si>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</si>
  <si>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</si>
  <si>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</si>
  <si>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</si>
  <si>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</si>
  <si>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</si>
  <si>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</si>
  <si>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</si>
  <si>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</si>
  <si>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</si>
  <si>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</si>
  <si>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</si>
  <si>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</si>
  <si>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</si>
  <si>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</si>
  <si>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</si>
  <si>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</si>
  <si>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</si>
  <si>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</si>
  <si>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</si>
  <si>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</si>
  <si>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</si>
  <si>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</si>
  <si>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</si>
  <si>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</si>
  <si>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</si>
  <si>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</si>
  <si>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</si>
  <si>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</si>
  <si>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</si>
  <si>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</si>
  <si>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</si>
  <si>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</si>
  <si>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</si>
  <si>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</si>
  <si>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</si>
  <si>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</si>
  <si>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</si>
  <si>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</si>
  <si>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</si>
  <si>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</si>
  <si>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</si>
  <si>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</si>
  <si>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</si>
  <si>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</si>
  <si>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</si>
  <si>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</si>
  <si>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</si>
  <si>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</si>
  <si>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</si>
  <si>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</si>
  <si>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</si>
  <si>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</si>
  <si>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</si>
  <si>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</si>
  <si>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</si>
  <si>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</si>
  <si>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</si>
  <si>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</si>
  <si>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</si>
  <si>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</si>
  <si>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</si>
  <si>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</si>
  <si>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</si>
  <si>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</si>
  <si>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</si>
  <si>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</si>
  <si>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</si>
  <si>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</si>
  <si>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</si>
  <si>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</si>
  <si>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</si>
  <si>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</si>
  <si>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</si>
  <si>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</si>
  <si>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</si>
  <si>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</si>
  <si>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</si>
  <si>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</si>
  <si>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</si>
  <si>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</si>
  <si>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</si>
  <si>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</si>
  <si>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</si>
  <si>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</si>
  <si>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</si>
  <si>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</si>
  <si>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</si>
  <si>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</si>
  <si>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</si>
  <si>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</si>
  <si>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</si>
  <si>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</si>
  <si>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</si>
  <si>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</si>
  <si>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</si>
  <si>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</si>
  <si>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</si>
  <si>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</si>
  <si>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</si>
  <si>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</si>
  <si>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</si>
  <si>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</si>
  <si>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</si>
  <si>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</si>
  <si>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</si>
  <si>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</si>
  <si>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</si>
  <si>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</si>
  <si>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</si>
  <si>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</si>
  <si>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</si>
  <si>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</si>
  <si>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</si>
  <si>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</si>
  <si>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</si>
  <si>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</si>
  <si>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</si>
  <si>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</si>
  <si>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</si>
  <si>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</si>
  <si>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</si>
  <si>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</si>
  <si>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</si>
  <si>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</si>
  <si>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</si>
  <si>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</si>
  <si>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</si>
  <si>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</si>
  <si>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</si>
  <si>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</si>
  <si>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</si>
  <si>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</si>
  <si>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</si>
  <si>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</si>
  <si>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</si>
  <si>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</si>
  <si>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</si>
  <si>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</si>
  <si>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</si>
  <si>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</si>
  <si>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</si>
  <si>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</si>
  <si>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</si>
  <si>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</si>
  <si>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</si>
  <si>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</si>
  <si>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</si>
  <si>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</si>
  <si>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</si>
  <si>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</si>
  <si>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</si>
  <si>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</si>
  <si>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</si>
  <si>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</si>
  <si>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</si>
  <si>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</si>
  <si>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</si>
  <si>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</si>
  <si>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</si>
  <si>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</si>
  <si>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</si>
  <si>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</si>
  <si>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</si>
  <si>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</si>
  <si>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</si>
  <si>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</si>
  <si>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</si>
  <si>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</si>
  <si>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</si>
  <si>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</si>
  <si>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</si>
  <si>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</si>
  <si>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</si>
  <si>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</si>
  <si>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</si>
  <si>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</si>
  <si>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</si>
  <si>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</si>
  <si>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</si>
  <si>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</si>
  <si>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</si>
  <si>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</si>
  <si>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</si>
  <si>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</si>
  <si>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</si>
  <si>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</si>
  <si>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</si>
  <si>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</si>
  <si>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</si>
  <si>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</si>
  <si>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</si>
  <si>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</si>
  <si>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</si>
  <si>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</si>
  <si>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</si>
  <si>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</si>
  <si>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</si>
  <si>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</si>
  <si>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</si>
  <si>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</si>
  <si>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</si>
  <si>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</si>
  <si>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</si>
  <si>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</si>
  <si>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</si>
  <si>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</si>
  <si>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</si>
  <si>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</si>
  <si>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</si>
  <si>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</si>
  <si>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</si>
  <si>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</si>
  <si>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</si>
  <si>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</si>
  <si>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</si>
  <si>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</si>
  <si>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</si>
  <si>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</si>
  <si>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</si>
  <si>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</si>
  <si>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</si>
  <si>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</si>
  <si>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</si>
  <si>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</si>
  <si>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</si>
  <si>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</si>
  <si>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</si>
  <si>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</si>
  <si>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</si>
  <si>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</si>
  <si>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</si>
  <si>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</si>
  <si>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</si>
  <si>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</si>
  <si>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</si>
  <si>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</si>
  <si>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</si>
  <si>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</si>
  <si>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</si>
  <si>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</si>
  <si>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</si>
  <si>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</si>
  <si>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</si>
  <si>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</si>
  <si>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</si>
  <si>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</si>
  <si>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</si>
  <si>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</si>
  <si>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</si>
  <si>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</si>
  <si>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</si>
  <si>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</si>
  <si>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</si>
  <si>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</si>
  <si>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</si>
  <si>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</si>
  <si>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</si>
  <si>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</si>
  <si>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</si>
  <si>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</si>
  <si>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</si>
  <si>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</si>
  <si>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</si>
  <si>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</si>
  <si>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</si>
  <si>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</si>
  <si>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</si>
  <si>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</si>
  <si>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</si>
  <si>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</si>
  <si>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</si>
  <si>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</si>
  <si>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</si>
  <si>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</si>
  <si>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</si>
  <si>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</si>
  <si>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</si>
  <si>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</si>
  <si>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</si>
  <si>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</si>
  <si>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</si>
  <si>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</si>
  <si>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</si>
  <si>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</si>
  <si>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</si>
  <si>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</si>
  <si>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</si>
  <si>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</si>
  <si>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</si>
  <si>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</si>
  <si>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</si>
  <si>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</si>
  <si>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</si>
  <si>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</si>
  <si>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</si>
  <si>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</si>
  <si>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</si>
  <si>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</si>
  <si>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</si>
  <si>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</si>
  <si>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</si>
  <si>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</si>
  <si>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</si>
  <si>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</si>
  <si>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</si>
  <si>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</si>
  <si>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</si>
  <si>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</si>
  <si>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</si>
  <si>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</si>
  <si>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</si>
  <si>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</si>
  <si>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</si>
  <si>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</si>
  <si>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</si>
  <si>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</si>
  <si>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</si>
  <si>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</si>
  <si>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</si>
  <si>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</si>
  <si>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</si>
  <si>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</si>
  <si>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</si>
  <si>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</si>
  <si>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</si>
  <si>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</si>
  <si>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</si>
  <si>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</si>
  <si>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</si>
  <si>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</si>
  <si>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</si>
  <si>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</si>
  <si>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</si>
  <si>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</si>
  <si>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</si>
  <si>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</si>
  <si>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</si>
  <si>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</si>
  <si>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</si>
  <si>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</si>
  <si>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</si>
  <si>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</si>
  <si>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</si>
  <si>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</si>
  <si>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</si>
  <si>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</si>
  <si>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</si>
  <si>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</si>
  <si>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</si>
  <si>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</si>
  <si>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</si>
  <si>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</si>
  <si>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</si>
  <si>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</si>
  <si>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</si>
  <si>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</si>
  <si>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</si>
  <si>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</si>
  <si>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</si>
  <si>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</si>
  <si>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</si>
  <si>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</si>
  <si>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</si>
  <si>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</si>
  <si>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</si>
  <si>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</si>
  <si>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</si>
  <si>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</si>
  <si>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</si>
  <si>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</si>
  <si>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</si>
  <si>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</si>
  <si>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</si>
  <si>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</si>
  <si>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</si>
  <si>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</si>
  <si>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</si>
  <si>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</si>
  <si>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</si>
  <si>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</si>
  <si>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</si>
  <si>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</si>
  <si>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</si>
  <si>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</si>
  <si>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</si>
  <si>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</si>
  <si>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</si>
  <si>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</si>
  <si>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</si>
  <si>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</si>
  <si>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</si>
  <si>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</si>
  <si>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</si>
  <si>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</si>
  <si>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</si>
  <si>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</si>
  <si>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</si>
  <si>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</si>
  <si>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</si>
  <si>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</si>
  <si>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</si>
  <si>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</si>
  <si>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</si>
  <si>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</si>
  <si>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</si>
  <si>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</si>
  <si>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</si>
  <si>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</si>
  <si>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</si>
  <si>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</si>
  <si>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</si>
  <si>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</si>
  <si>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</si>
  <si>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</si>
  <si>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</si>
  <si>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</si>
  <si>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</si>
  <si>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</si>
  <si>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</si>
  <si>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</si>
  <si>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</si>
  <si>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</si>
  <si>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</si>
  <si>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</si>
  <si>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</si>
  <si>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</si>
  <si>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</si>
  <si>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</si>
  <si>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</si>
  <si>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</si>
  <si>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</si>
  <si>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</si>
  <si>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</si>
  <si>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</si>
  <si>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</si>
  <si>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</si>
  <si>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</si>
  <si>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</si>
  <si>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</si>
  <si>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Annual Energy Outlook 2020</t>
  </si>
  <si>
    <t>Tables 39, 42, and 53</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</si>
  <si>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</si>
  <si>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</si>
  <si>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</si>
  <si>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</si>
  <si>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</si>
  <si>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</si>
  <si>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</si>
  <si>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</si>
  <si>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</si>
  <si>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</si>
  <si>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</si>
  <si>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</si>
  <si>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</si>
  <si>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</si>
  <si>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</si>
  <si>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</si>
  <si>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</si>
  <si>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</si>
  <si>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2012s</t>
  </si>
  <si>
    <t>LDV freight</t>
  </si>
  <si>
    <t>BNVP - 2019 (in 2018 $s)</t>
  </si>
  <si>
    <t>Vehicle including battery</t>
  </si>
  <si>
    <t>Vehicle cost not including battery</t>
  </si>
  <si>
    <t>Battery cost (based on 2019 battery pack price)</t>
  </si>
  <si>
    <t>Calculate vehicle costs (new price and battery share) with 2019 historical data.</t>
  </si>
  <si>
    <t>Calculate with BNEF 2019 battery pack cost (capacity weighted average)</t>
  </si>
  <si>
    <t>Share of battery for EPS purposes</t>
  </si>
  <si>
    <t>Calculations to find vehicle cost not including battery</t>
  </si>
  <si>
    <t>Vehicle plus battery cost (2024)</t>
  </si>
  <si>
    <t>Battery cost (as in CARB, $173.8 in 2024)</t>
  </si>
  <si>
    <t>Battery share</t>
  </si>
  <si>
    <t>2024 Vehicle cost</t>
  </si>
  <si>
    <t>Class</t>
  </si>
  <si>
    <t>Average vehicle cost 2024</t>
  </si>
  <si>
    <t>2-3</t>
  </si>
  <si>
    <t>4-5</t>
  </si>
  <si>
    <t>6-7</t>
  </si>
  <si>
    <t>7-8 Tractors</t>
  </si>
  <si>
    <t>Battery size</t>
  </si>
  <si>
    <t>Battery cost</t>
  </si>
  <si>
    <t>imputed $/KWh (CARB 2024)</t>
  </si>
  <si>
    <t>Vehicle cost including battery</t>
  </si>
  <si>
    <t>Average</t>
  </si>
  <si>
    <t>7-8 Tractor - electric</t>
  </si>
  <si>
    <t>Use same battery price as LDVs, in line with ICCT's assumption:</t>
  </si>
  <si>
    <t>"Both battery pack and fuel cell systems are assumed to use similar technology in heavy-duty applications as in light-duty, and  therefore these component prices are assumed to follow price projections for lightduty vehicles.</t>
  </si>
  <si>
    <t>International Council on Clean Transportation</t>
  </si>
  <si>
    <t>"Transitioning to zero-emission heavy-duty freight vehicles"</t>
  </si>
  <si>
    <t>https://theicct.org/publications/transitioning-zero-emission-heavy-duty-freight-vehicles</t>
  </si>
  <si>
    <t>$/kWh</t>
  </si>
  <si>
    <t>per BNEF - weighted average battery pack price</t>
  </si>
  <si>
    <t>Bloomberg New Energy Finance</t>
  </si>
  <si>
    <t xml:space="preserve">“Battery Pack Prices Fall as Market Ramps Up with Market Average at $156/KWh in 2019” </t>
  </si>
  <si>
    <t>https://about.bnef.com/blog/battery-pack-prices-fall-as-market-ramps-up-with-market-average-at-156-kwh-in-2019/</t>
  </si>
  <si>
    <t>Battery calculations</t>
  </si>
  <si>
    <t>Normal</t>
  </si>
  <si>
    <t>Long</t>
  </si>
  <si>
    <t>Diff</t>
  </si>
  <si>
    <t>Vehicle cost and battery cost in ARB analysis (2024)</t>
  </si>
  <si>
    <t>imputed $/KWh</t>
  </si>
  <si>
    <t xml:space="preserve">2018 dollars, not stated directly, but rather is </t>
  </si>
  <si>
    <t>inferred from use of 2018 dollars elsewhere in regulatory documents.</t>
  </si>
  <si>
    <t>Source: CARB</t>
  </si>
  <si>
    <t>PUBLIC HEARING TO CONSIDER THE PROPOSED ADVANCED CLEAN TRUCKS REGULATION</t>
  </si>
  <si>
    <t>https://ww3.arb.ca.gov/regact/2019/act2019/isor.pdf</t>
  </si>
  <si>
    <t>Color Key:</t>
  </si>
  <si>
    <t>Copied from CARB source</t>
  </si>
  <si>
    <t>Added notes/calculation</t>
  </si>
  <si>
    <t>Sales - diesel and gasoline</t>
  </si>
  <si>
    <t>In 2012 $s for rows 20 and 21</t>
  </si>
  <si>
    <t>2021-2023 MY</t>
  </si>
  <si>
    <t>2024-2026 MY</t>
  </si>
  <si>
    <t>2027-2030 MY</t>
  </si>
  <si>
    <t>Class 2b-3 Pickup/Van</t>
  </si>
  <si>
    <t>Model Year</t>
  </si>
  <si>
    <t>Class 2b-3</t>
  </si>
  <si>
    <t>Class 4-5</t>
  </si>
  <si>
    <t>Class 6-7</t>
  </si>
  <si>
    <t>Class 8</t>
  </si>
  <si>
    <t>Class 7-8 Tractor</t>
  </si>
  <si>
    <t>Vocational Vehicles*</t>
  </si>
  <si>
    <t>Tractors</t>
  </si>
  <si>
    <t>Calculated LDV Average</t>
  </si>
  <si>
    <t>*Vocational Vehicles encompass Class 8 non-tractor vehicles according to the EIA.</t>
  </si>
  <si>
    <t>Note that E3 groups Class 8 non-tractors with Class 7-8 tractors in HDV freight.</t>
  </si>
  <si>
    <t>sum</t>
  </si>
  <si>
    <t>LDV Freight</t>
  </si>
  <si>
    <t>HDV Freight</t>
  </si>
  <si>
    <t>Gasoline and Diesel Vehicle Starting Prices:</t>
  </si>
  <si>
    <t>Sales Share (2024-2030)</t>
  </si>
  <si>
    <t>Vehicle Group</t>
  </si>
  <si>
    <t>Vehicle Price</t>
  </si>
  <si>
    <t>* E3 categorizes Class 8 non-tractors and Class 7-8 tractors as HDV freight.</t>
  </si>
  <si>
    <t>Class 2b-3 - Gasoline</t>
  </si>
  <si>
    <t>This file uses EIA's definition that includes Class 8 non-tractors in vocational vehicles/LDV freight.</t>
  </si>
  <si>
    <t>Class 2b-3 - Diesel</t>
  </si>
  <si>
    <t>LDV freight sales - DIESEL ONLY</t>
  </si>
  <si>
    <t>Class 7-8 Tractors</t>
  </si>
  <si>
    <t>2018 $s</t>
  </si>
  <si>
    <t>2012 $s</t>
  </si>
  <si>
    <t>Calculated LDV Avg - Diesel</t>
  </si>
  <si>
    <t>Use ratio of Gasoline/Diesel for Class 2b-3 for calculated gasoline value:</t>
  </si>
  <si>
    <t>Calculated LDV Avg - Gasoline</t>
  </si>
  <si>
    <t>BEV and FCEV Price Forecasts:</t>
  </si>
  <si>
    <t>Sales Share - DIESEL ONLY (2024-2030)</t>
  </si>
  <si>
    <t>2024 MY</t>
  </si>
  <si>
    <t>2025 MY</t>
  </si>
  <si>
    <t>2026 MY</t>
  </si>
  <si>
    <t>2027 MY</t>
  </si>
  <si>
    <t>2028 MY</t>
  </si>
  <si>
    <t>2029 MY</t>
  </si>
  <si>
    <t>2030 MY</t>
  </si>
  <si>
    <t>Class 2b-3 - Electric Normal Range</t>
  </si>
  <si>
    <t>Class 2b-3 - Electric Long Range</t>
  </si>
  <si>
    <t>Class 4-5 - Electric Normal Range</t>
  </si>
  <si>
    <t>Class 4-5 - Electric Long Range</t>
  </si>
  <si>
    <t>Class 6-7 - Electric Normal Range</t>
  </si>
  <si>
    <t>Class 6-7 - Electric Long Range</t>
  </si>
  <si>
    <t>Class 8 - Electric Normal Range</t>
  </si>
  <si>
    <t>Class 8 - Electric Long Range</t>
  </si>
  <si>
    <t>Class 7-8 Tractor - Electric</t>
  </si>
  <si>
    <t>Class 7-8 Tractor - Fuel Cell</t>
  </si>
  <si>
    <t>Ratio of Fuel Cell to Electric</t>
  </si>
  <si>
    <t>Diesel fraction within class 2b-3</t>
  </si>
  <si>
    <t>ISOR states:</t>
  </si>
  <si>
    <t>Natural Gas - LDV per AEO and USEPS</t>
  </si>
  <si>
    <t>Ratio of natural gas to diesel</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</si>
  <si>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</si>
  <si>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</si>
  <si>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</si>
  <si>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</si>
  <si>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</si>
  <si>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</si>
  <si>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</si>
  <si>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</si>
  <si>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</si>
  <si>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</si>
  <si>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</si>
  <si>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</si>
  <si>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</si>
  <si>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</si>
  <si>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</si>
  <si>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</si>
  <si>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</si>
  <si>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</si>
  <si>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</si>
  <si>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</si>
  <si>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</si>
  <si>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</si>
  <si>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</si>
  <si>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</si>
  <si>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</si>
  <si>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</si>
  <si>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</si>
  <si>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</si>
  <si>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</si>
  <si>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</si>
  <si>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</si>
  <si>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</si>
  <si>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</si>
  <si>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</si>
  <si>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</si>
  <si>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</si>
  <si>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</si>
  <si>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total LDV freight</t>
  </si>
  <si>
    <t>LDV-freight</t>
  </si>
  <si>
    <t>CARB</t>
  </si>
  <si>
    <t>Public Hearing to Consider the Proposed Advanced Clean Trucks Regulation. Initial Statement of Reasons (ISOR).</t>
  </si>
  <si>
    <t>Tables IX-2, IX-6, IX-7, IX-9</t>
  </si>
  <si>
    <t>Energy and Environmental Economics (E3)</t>
  </si>
  <si>
    <t>Achieving Carbon Neutrality in California (Revised Report): 2045 Abatement Cost Estimates</t>
  </si>
  <si>
    <t>https://ww2.arb.ca.gov/sites/default/files/2020-10/e3_cn_final_cost_data_supplement_oct2020.xlsx</t>
  </si>
  <si>
    <t>"MDV &amp; HDV Decarbonization" sheet</t>
  </si>
  <si>
    <t>diesel and electric freight HDV prices</t>
  </si>
  <si>
    <t>https://eta-publications.lbl.gov/sites/default/files/finalfinal_ehdv_report_final_15marforupload.pdf</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</si>
  <si>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</si>
  <si>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</si>
  <si>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</si>
  <si>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</si>
  <si>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</si>
  <si>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</si>
  <si>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</si>
  <si>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</si>
  <si>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</si>
  <si>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</si>
  <si>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</si>
  <si>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</si>
  <si>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</si>
  <si>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</si>
  <si>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</si>
  <si>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</si>
  <si>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</si>
  <si>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</si>
  <si>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</si>
  <si>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</si>
  <si>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</si>
  <si>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</si>
  <si>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Sales shared for LDV freight - total</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</si>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</sst>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quot;$&quot;* #,##0.0_);_(&quot;$&quot;* \(#,##0.0\);_(&quot;$&quot;* &quot;-&quot;??_);_(@_)"/>
    <numFmt numFmtId="169"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2">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s>
  <borders count="13">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18">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0" fontId="0" fillId="0" borderId="0" xfId="0" applyAlignment="1">
      <alignment horizontal="center"/>
    </xf>
    <xf numFmtId="167" fontId="6" fillId="0" borderId="0" xfId="8" applyNumberFormat="1" applyFont="1" applyFill="1"/>
    <xf numFmtId="167" fontId="0" fillId="0" borderId="0" xfId="0" applyNumberFormat="1"/>
    <xf numFmtId="9" fontId="0" fillId="0" borderId="0" xfId="10" applyFont="1"/>
    <xf numFmtId="44" fontId="0" fillId="0" borderId="0" xfId="0" applyNumberFormat="1"/>
    <xf numFmtId="0" fontId="1" fillId="6" borderId="0" xfId="0" applyFont="1" applyFill="1"/>
    <xf numFmtId="168" fontId="0" fillId="0" borderId="0" xfId="8" applyNumberFormat="1" applyFont="1"/>
    <xf numFmtId="10" fontId="0" fillId="0" borderId="0" xfId="10" applyNumberFormat="1" applyFont="1"/>
    <xf numFmtId="0" fontId="0" fillId="6" borderId="0" xfId="0" applyFill="1"/>
    <xf numFmtId="167" fontId="0" fillId="0" borderId="0" xfId="8" applyNumberFormat="1" applyFont="1"/>
    <xf numFmtId="49" fontId="0" fillId="0" borderId="0" xfId="0" applyNumberFormat="1"/>
    <xf numFmtId="15" fontId="0" fillId="0" borderId="0" xfId="0" applyNumberFormat="1"/>
    <xf numFmtId="0" fontId="0" fillId="0" borderId="0" xfId="0" applyAlignment="1"/>
    <xf numFmtId="0" fontId="1" fillId="0" borderId="5" xfId="0" applyFont="1" applyBorder="1"/>
    <xf numFmtId="0" fontId="0" fillId="7" borderId="6" xfId="0" applyFill="1" applyBorder="1"/>
    <xf numFmtId="0" fontId="0" fillId="8" borderId="7" xfId="0" applyFill="1" applyBorder="1"/>
    <xf numFmtId="0" fontId="9" fillId="0" borderId="0" xfId="0" applyFont="1"/>
    <xf numFmtId="0" fontId="0" fillId="7" borderId="0" xfId="0" applyFill="1"/>
    <xf numFmtId="0" fontId="1" fillId="7" borderId="0" xfId="0" applyFont="1" applyFill="1" applyAlignment="1">
      <alignment horizontal="center"/>
    </xf>
    <xf numFmtId="0" fontId="1" fillId="7" borderId="0" xfId="0" applyFont="1" applyFill="1"/>
    <xf numFmtId="44" fontId="0" fillId="7" borderId="0" xfId="8" applyFont="1" applyFill="1"/>
    <xf numFmtId="0" fontId="1" fillId="7" borderId="0" xfId="0" applyFont="1" applyFill="1" applyBorder="1" applyAlignment="1">
      <alignment horizontal="center"/>
    </xf>
    <xf numFmtId="0" fontId="1" fillId="7" borderId="8" xfId="0" applyFont="1" applyFill="1" applyBorder="1" applyAlignment="1">
      <alignment horizontal="center"/>
    </xf>
    <xf numFmtId="0" fontId="0" fillId="7" borderId="0" xfId="0" applyFill="1" applyAlignment="1">
      <alignment horizontal="center"/>
    </xf>
    <xf numFmtId="0" fontId="0" fillId="7" borderId="0" xfId="0" applyFill="1" applyBorder="1" applyAlignment="1">
      <alignment horizontal="center"/>
    </xf>
    <xf numFmtId="0" fontId="0" fillId="7" borderId="8" xfId="0" applyFill="1" applyBorder="1" applyAlignment="1">
      <alignment horizontal="center"/>
    </xf>
    <xf numFmtId="0" fontId="1" fillId="8" borderId="0" xfId="0" applyFont="1" applyFill="1"/>
    <xf numFmtId="44" fontId="0" fillId="8" borderId="0" xfId="0" applyNumberFormat="1" applyFill="1"/>
    <xf numFmtId="0" fontId="0" fillId="8" borderId="0" xfId="0" applyFill="1"/>
    <xf numFmtId="0" fontId="1" fillId="7" borderId="11" xfId="0" applyFont="1" applyFill="1" applyBorder="1" applyAlignment="1">
      <alignment horizontal="center"/>
    </xf>
    <xf numFmtId="9" fontId="0" fillId="7" borderId="0" xfId="10" applyFont="1" applyFill="1" applyAlignment="1">
      <alignment horizontal="center"/>
    </xf>
    <xf numFmtId="9" fontId="0" fillId="7" borderId="8" xfId="10" applyFont="1" applyFill="1" applyBorder="1" applyAlignment="1">
      <alignment horizontal="center"/>
    </xf>
    <xf numFmtId="0" fontId="1" fillId="8" borderId="0" xfId="0" applyFont="1" applyFill="1" applyAlignment="1">
      <alignment horizontal="left"/>
    </xf>
    <xf numFmtId="9" fontId="0" fillId="8" borderId="0" xfId="10" applyFont="1" applyFill="1" applyAlignment="1">
      <alignment horizontal="center"/>
    </xf>
    <xf numFmtId="9" fontId="0" fillId="8" borderId="0" xfId="10" applyFont="1" applyFill="1" applyBorder="1" applyAlignment="1">
      <alignment horizontal="center"/>
    </xf>
    <xf numFmtId="0" fontId="1" fillId="8" borderId="0" xfId="0" applyFont="1" applyFill="1" applyAlignment="1">
      <alignment wrapText="1"/>
    </xf>
    <xf numFmtId="0" fontId="1" fillId="7" borderId="0" xfId="0" applyFont="1" applyFill="1" applyAlignment="1">
      <alignment horizontal="center" wrapText="1"/>
    </xf>
    <xf numFmtId="9" fontId="0" fillId="7" borderId="0" xfId="10" applyFont="1" applyFill="1"/>
    <xf numFmtId="44" fontId="0" fillId="0" borderId="0" xfId="8" applyFont="1"/>
    <xf numFmtId="1" fontId="0" fillId="0" borderId="0" xfId="10" applyNumberFormat="1"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9" borderId="0" xfId="0" applyFont="1" applyFill="1"/>
    <xf numFmtId="10" fontId="1" fillId="9" borderId="0" xfId="0" applyNumberFormat="1" applyFont="1" applyFill="1"/>
    <xf numFmtId="0" fontId="0" fillId="10" borderId="0" xfId="0" applyFill="1"/>
    <xf numFmtId="10" fontId="0" fillId="10" borderId="0" xfId="0" applyNumberFormat="1" applyFill="1"/>
    <xf numFmtId="0" fontId="1" fillId="11" borderId="0" xfId="0" applyFont="1" applyFill="1"/>
    <xf numFmtId="0" fontId="0" fillId="12" borderId="0" xfId="0" applyFill="1"/>
    <xf numFmtId="9" fontId="0" fillId="0" borderId="0" xfId="0" applyNumberFormat="1"/>
    <xf numFmtId="0" fontId="0" fillId="0" borderId="3" xfId="4" applyFont="1" applyAlignment="1"/>
    <xf numFmtId="0" fontId="1" fillId="12" borderId="0" xfId="0" applyFont="1" applyFill="1"/>
    <xf numFmtId="167" fontId="0" fillId="13" borderId="0" xfId="8" applyNumberFormat="1" applyFont="1" applyFill="1"/>
    <xf numFmtId="0" fontId="1" fillId="14" borderId="0" xfId="0" applyFont="1" applyFill="1"/>
    <xf numFmtId="0" fontId="0" fillId="14" borderId="0" xfId="0" applyFill="1"/>
    <xf numFmtId="0" fontId="0" fillId="15" borderId="0" xfId="0" applyFill="1"/>
    <xf numFmtId="0" fontId="1" fillId="16" borderId="0" xfId="0" applyFont="1" applyFill="1"/>
    <xf numFmtId="0" fontId="1" fillId="17" borderId="0" xfId="0" applyFont="1" applyFill="1"/>
    <xf numFmtId="0" fontId="0" fillId="17" borderId="0" xfId="0" applyFill="1"/>
    <xf numFmtId="0" fontId="3" fillId="17" borderId="4" xfId="5" applyFill="1" applyAlignment="1"/>
    <xf numFmtId="167" fontId="0" fillId="17" borderId="0" xfId="8" applyNumberFormat="1" applyFont="1" applyFill="1"/>
    <xf numFmtId="0" fontId="1" fillId="18" borderId="0" xfId="0" applyFont="1" applyFill="1"/>
    <xf numFmtId="0" fontId="0" fillId="18" borderId="0" xfId="0" applyFill="1"/>
    <xf numFmtId="167" fontId="0" fillId="4" borderId="0" xfId="8" applyNumberFormat="1" applyFont="1" applyFill="1"/>
    <xf numFmtId="167" fontId="0" fillId="0" borderId="0" xfId="8" applyNumberFormat="1" applyFont="1" applyFill="1"/>
    <xf numFmtId="0" fontId="1" fillId="6" borderId="12" xfId="0" applyFont="1" applyFill="1" applyBorder="1" applyAlignment="1">
      <alignment wrapText="1"/>
    </xf>
    <xf numFmtId="43" fontId="0" fillId="0" borderId="0" xfId="11" applyFont="1"/>
    <xf numFmtId="169" fontId="0" fillId="0" borderId="0" xfId="11" applyNumberFormat="1" applyFont="1"/>
    <xf numFmtId="0" fontId="1" fillId="19" borderId="0" xfId="0" applyFont="1" applyFill="1"/>
    <xf numFmtId="0" fontId="0" fillId="9" borderId="0" xfId="0" applyFill="1"/>
    <xf numFmtId="10" fontId="0" fillId="9" borderId="0" xfId="0" applyNumberFormat="1" applyFill="1"/>
    <xf numFmtId="169" fontId="0" fillId="5" borderId="0" xfId="11" applyNumberFormat="1" applyFont="1" applyFill="1"/>
    <xf numFmtId="0" fontId="0" fillId="19" borderId="0" xfId="0" applyFill="1"/>
    <xf numFmtId="0" fontId="1" fillId="20" borderId="0" xfId="0" applyFont="1" applyFill="1"/>
    <xf numFmtId="1" fontId="0" fillId="5" borderId="0" xfId="0" applyNumberFormat="1" applyFill="1"/>
    <xf numFmtId="1" fontId="0" fillId="21" borderId="0" xfId="0" applyNumberFormat="1" applyFill="1"/>
    <xf numFmtId="1" fontId="0" fillId="14" borderId="0" xfId="0" applyNumberFormat="1" applyFill="1"/>
    <xf numFmtId="0" fontId="1" fillId="7" borderId="9"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9" xfId="0" applyFont="1" applyFill="1" applyBorder="1" applyAlignment="1">
      <alignment horizontal="center"/>
    </xf>
    <xf numFmtId="0" fontId="1" fillId="7" borderId="10" xfId="0" applyFont="1" applyFill="1" applyBorder="1" applyAlignment="1">
      <alignment horizontal="center"/>
    </xf>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14287</xdr:colOff>
      <xdr:row>32</xdr:row>
      <xdr:rowOff>19450</xdr:rowOff>
    </xdr:from>
    <xdr:to>
      <xdr:col>17</xdr:col>
      <xdr:colOff>100066</xdr:colOff>
      <xdr:row>39</xdr:row>
      <xdr:rowOff>76211</xdr:rowOff>
    </xdr:to>
    <xdr:pic>
      <xdr:nvPicPr>
        <xdr:cNvPr id="2" name="Picture 1">
          <a:extLst>
            <a:ext uri="{FF2B5EF4-FFF2-40B4-BE49-F238E27FC236}">
              <a16:creationId xmlns:a16="http://schemas.microsoft.com/office/drawing/2014/main" id="{0DAB30C4-AEE4-4338-93C8-A74A76CAAA67}"/>
            </a:ext>
          </a:extLst>
        </xdr:cNvPr>
        <xdr:cNvPicPr>
          <a:picLocks noChangeAspect="1"/>
        </xdr:cNvPicPr>
      </xdr:nvPicPr>
      <xdr:blipFill>
        <a:blip xmlns:r="http://schemas.openxmlformats.org/officeDocument/2006/relationships" r:embed="rId1"/>
        <a:stretch>
          <a:fillRect/>
        </a:stretch>
      </xdr:blipFill>
      <xdr:spPr>
        <a:xfrm>
          <a:off x="5529262" y="6353575"/>
          <a:ext cx="6562779" cy="1323586"/>
        </a:xfrm>
        <a:prstGeom prst="rect">
          <a:avLst/>
        </a:prstGeom>
      </xdr:spPr>
    </xdr:pic>
    <xdr:clientData/>
  </xdr:twoCellAnchor>
  <xdr:twoCellAnchor editAs="oneCell">
    <xdr:from>
      <xdr:col>7</xdr:col>
      <xdr:colOff>479425</xdr:colOff>
      <xdr:row>23</xdr:row>
      <xdr:rowOff>149204</xdr:rowOff>
    </xdr:from>
    <xdr:to>
      <xdr:col>17</xdr:col>
      <xdr:colOff>69900</xdr:colOff>
      <xdr:row>31</xdr:row>
      <xdr:rowOff>103200</xdr:rowOff>
    </xdr:to>
    <xdr:pic>
      <xdr:nvPicPr>
        <xdr:cNvPr id="3" name="Picture 2">
          <a:extLst>
            <a:ext uri="{FF2B5EF4-FFF2-40B4-BE49-F238E27FC236}">
              <a16:creationId xmlns:a16="http://schemas.microsoft.com/office/drawing/2014/main" id="{19C3BA81-402B-42DD-94D5-0AC2E024CF4B}"/>
            </a:ext>
          </a:extLst>
        </xdr:cNvPr>
        <xdr:cNvPicPr>
          <a:picLocks noChangeAspect="1"/>
        </xdr:cNvPicPr>
      </xdr:nvPicPr>
      <xdr:blipFill>
        <a:blip xmlns:r="http://schemas.openxmlformats.org/officeDocument/2006/relationships" r:embed="rId2"/>
        <a:stretch>
          <a:fillRect/>
        </a:stretch>
      </xdr:blipFill>
      <xdr:spPr>
        <a:xfrm>
          <a:off x="5994400" y="4854554"/>
          <a:ext cx="6067475" cy="1401796"/>
        </a:xfrm>
        <a:prstGeom prst="rect">
          <a:avLst/>
        </a:prstGeom>
      </xdr:spPr>
    </xdr:pic>
    <xdr:clientData/>
  </xdr:twoCellAnchor>
  <xdr:twoCellAnchor editAs="oneCell">
    <xdr:from>
      <xdr:col>6</xdr:col>
      <xdr:colOff>596899</xdr:colOff>
      <xdr:row>40</xdr:row>
      <xdr:rowOff>107973</xdr:rowOff>
    </xdr:from>
    <xdr:to>
      <xdr:col>16</xdr:col>
      <xdr:colOff>401691</xdr:colOff>
      <xdr:row>45</xdr:row>
      <xdr:rowOff>134945</xdr:rowOff>
    </xdr:to>
    <xdr:pic>
      <xdr:nvPicPr>
        <xdr:cNvPr id="4" name="Picture 3">
          <a:extLst>
            <a:ext uri="{FF2B5EF4-FFF2-40B4-BE49-F238E27FC236}">
              <a16:creationId xmlns:a16="http://schemas.microsoft.com/office/drawing/2014/main" id="{0D347FCD-78F4-400E-A851-5105BD9C94FE}"/>
            </a:ext>
          </a:extLst>
        </xdr:cNvPr>
        <xdr:cNvPicPr>
          <a:picLocks noChangeAspect="1"/>
        </xdr:cNvPicPr>
      </xdr:nvPicPr>
      <xdr:blipFill>
        <a:blip xmlns:r="http://schemas.openxmlformats.org/officeDocument/2006/relationships" r:embed="rId3"/>
        <a:stretch>
          <a:fillRect/>
        </a:stretch>
      </xdr:blipFill>
      <xdr:spPr>
        <a:xfrm>
          <a:off x="5464174" y="7889898"/>
          <a:ext cx="6281792" cy="931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3</xdr:col>
      <xdr:colOff>382759</xdr:colOff>
      <xdr:row>14</xdr:row>
      <xdr:rowOff>142875</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28</xdr:row>
      <xdr:rowOff>80960</xdr:rowOff>
    </xdr:from>
    <xdr:to>
      <xdr:col>1</xdr:col>
      <xdr:colOff>743445</xdr:colOff>
      <xdr:row>37</xdr:row>
      <xdr:rowOff>119856</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44</xdr:row>
      <xdr:rowOff>7938</xdr:rowOff>
    </xdr:from>
    <xdr:to>
      <xdr:col>3</xdr:col>
      <xdr:colOff>934559</xdr:colOff>
      <xdr:row>49</xdr:row>
      <xdr:rowOff>44449</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50</xdr:row>
      <xdr:rowOff>28070</xdr:rowOff>
    </xdr:from>
    <xdr:to>
      <xdr:col>4</xdr:col>
      <xdr:colOff>468314</xdr:colOff>
      <xdr:row>54</xdr:row>
      <xdr:rowOff>147636</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4</xdr:col>
      <xdr:colOff>1111250</xdr:colOff>
      <xdr:row>2</xdr:row>
      <xdr:rowOff>166688</xdr:rowOff>
    </xdr:from>
    <xdr:to>
      <xdr:col>9</xdr:col>
      <xdr:colOff>883542</xdr:colOff>
      <xdr:row>13</xdr:row>
      <xdr:rowOff>155575</xdr:rowOff>
    </xdr:to>
    <xdr:pic>
      <xdr:nvPicPr>
        <xdr:cNvPr id="6" name="Picture 5">
          <a:extLst>
            <a:ext uri="{FF2B5EF4-FFF2-40B4-BE49-F238E27FC236}">
              <a16:creationId xmlns:a16="http://schemas.microsoft.com/office/drawing/2014/main" id="{5907BD74-5475-4573-A657-8A7F06CDC1A5}"/>
            </a:ext>
          </a:extLst>
        </xdr:cNvPr>
        <xdr:cNvPicPr>
          <a:picLocks noChangeAspect="1"/>
        </xdr:cNvPicPr>
      </xdr:nvPicPr>
      <xdr:blipFill>
        <a:blip xmlns:r="http://schemas.openxmlformats.org/officeDocument/2006/relationships" r:embed="rId5"/>
        <a:stretch>
          <a:fillRect/>
        </a:stretch>
      </xdr:blipFill>
      <xdr:spPr>
        <a:xfrm>
          <a:off x="7064375" y="528638"/>
          <a:ext cx="6211192" cy="1979612"/>
        </a:xfrm>
        <a:prstGeom prst="rect">
          <a:avLst/>
        </a:prstGeom>
      </xdr:spPr>
    </xdr:pic>
    <xdr:clientData/>
  </xdr:twoCellAnchor>
  <xdr:twoCellAnchor editAs="oneCell">
    <xdr:from>
      <xdr:col>0</xdr:col>
      <xdr:colOff>198439</xdr:colOff>
      <xdr:row>77</xdr:row>
      <xdr:rowOff>166687</xdr:rowOff>
    </xdr:from>
    <xdr:to>
      <xdr:col>4</xdr:col>
      <xdr:colOff>508002</xdr:colOff>
      <xdr:row>86</xdr:row>
      <xdr:rowOff>49237</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6"/>
        <a:srcRect l="-5820" t="58889" r="8022" b="-2256"/>
        <a:stretch/>
      </xdr:blipFill>
      <xdr:spPr>
        <a:xfrm>
          <a:off x="198439" y="14520862"/>
          <a:ext cx="6262688" cy="1511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27</xdr:row>
      <xdr:rowOff>166688</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3.arb.ca.gov/regact/2019/act2019/isor.pdf" TargetMode="External"/><Relationship Id="rId2" Type="http://schemas.openxmlformats.org/officeDocument/2006/relationships/hyperlink" Target="https://ww2.arb.ca.gov/sites/default/files/2020-10/e3_cn_final_cost_data_supplement_oct2020.xlsx"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www.hydrogen.energy.gov/pdfs/review20/sa169_hunter_2020_o.pdf" TargetMode="External"/><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bout.bnef.com/blog/battery-pack-prices-fall-as-market-ramps-up-with-market-average-at-156-kwh-in-2019/"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hyperlink" Target="https://ww3.arb.ca.gov/regact/2019/act2019/isor.pdf"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5"/>
  <sheetViews>
    <sheetView workbookViewId="0">
      <selection activeCell="A124" sqref="A124"/>
    </sheetView>
  </sheetViews>
  <sheetFormatPr defaultColWidth="8.81640625" defaultRowHeight="14.5" x14ac:dyDescent="0.35"/>
  <cols>
    <col min="2" max="2" width="56.453125" customWidth="1"/>
    <col min="4" max="4" width="59" customWidth="1"/>
    <col min="6" max="6" width="44" customWidth="1"/>
  </cols>
  <sheetData>
    <row r="1" spans="1:6" x14ac:dyDescent="0.35">
      <c r="A1" s="1" t="s">
        <v>13</v>
      </c>
    </row>
    <row r="3" spans="1:6" x14ac:dyDescent="0.35">
      <c r="A3" s="1" t="s">
        <v>14</v>
      </c>
      <c r="B3" s="2" t="s">
        <v>241</v>
      </c>
      <c r="D3" s="2" t="s">
        <v>242</v>
      </c>
    </row>
    <row r="4" spans="1:6" x14ac:dyDescent="0.35">
      <c r="B4" s="5" t="s">
        <v>12</v>
      </c>
      <c r="D4" t="s">
        <v>246</v>
      </c>
    </row>
    <row r="5" spans="1:6" x14ac:dyDescent="0.35">
      <c r="B5" s="7">
        <v>2020</v>
      </c>
      <c r="D5" s="20">
        <v>2020</v>
      </c>
    </row>
    <row r="6" spans="1:6" x14ac:dyDescent="0.35">
      <c r="B6" s="5" t="s">
        <v>1150</v>
      </c>
      <c r="D6" t="s">
        <v>247</v>
      </c>
    </row>
    <row r="7" spans="1:6" x14ac:dyDescent="0.35">
      <c r="B7" s="5" t="s">
        <v>1152</v>
      </c>
      <c r="D7" t="s">
        <v>248</v>
      </c>
    </row>
    <row r="8" spans="1:6" x14ac:dyDescent="0.35">
      <c r="B8" s="5" t="s">
        <v>1151</v>
      </c>
    </row>
    <row r="9" spans="1:6" x14ac:dyDescent="0.35">
      <c r="B9" s="5"/>
      <c r="F9" s="5"/>
    </row>
    <row r="10" spans="1:6" x14ac:dyDescent="0.35">
      <c r="B10" s="2" t="s">
        <v>1317</v>
      </c>
      <c r="F10" s="5"/>
    </row>
    <row r="11" spans="1:6" x14ac:dyDescent="0.35">
      <c r="B11" s="5" t="s">
        <v>1318</v>
      </c>
      <c r="F11" s="5"/>
    </row>
    <row r="12" spans="1:6" x14ac:dyDescent="0.35">
      <c r="B12" s="7">
        <v>2019</v>
      </c>
      <c r="F12" s="5"/>
    </row>
    <row r="13" spans="1:6" x14ac:dyDescent="0.35">
      <c r="B13" s="5" t="s">
        <v>1319</v>
      </c>
      <c r="F13" s="5"/>
    </row>
    <row r="14" spans="1:6" x14ac:dyDescent="0.35">
      <c r="B14" s="70" t="s">
        <v>1216</v>
      </c>
      <c r="F14" s="5"/>
    </row>
    <row r="15" spans="1:6" x14ac:dyDescent="0.35">
      <c r="B15" s="5" t="s">
        <v>1320</v>
      </c>
      <c r="F15" s="5"/>
    </row>
    <row r="16" spans="1:6" x14ac:dyDescent="0.35">
      <c r="B16" s="5"/>
      <c r="F16" s="5"/>
    </row>
    <row r="17" spans="2:6" x14ac:dyDescent="0.35">
      <c r="B17" s="5" t="s">
        <v>1321</v>
      </c>
      <c r="F17" s="5"/>
    </row>
    <row r="18" spans="2:6" x14ac:dyDescent="0.35">
      <c r="B18" s="7">
        <v>2020</v>
      </c>
      <c r="F18" s="5"/>
    </row>
    <row r="19" spans="2:6" x14ac:dyDescent="0.35">
      <c r="B19" s="5" t="s">
        <v>1322</v>
      </c>
      <c r="F19" s="5"/>
    </row>
    <row r="20" spans="2:6" x14ac:dyDescent="0.35">
      <c r="B20" s="12" t="s">
        <v>1323</v>
      </c>
      <c r="F20" s="5"/>
    </row>
    <row r="21" spans="2:6" x14ac:dyDescent="0.35">
      <c r="B21" s="5" t="s">
        <v>1324</v>
      </c>
      <c r="F21" s="5"/>
    </row>
    <row r="22" spans="2:6" x14ac:dyDescent="0.35">
      <c r="B22" s="5"/>
      <c r="F22" s="5"/>
    </row>
    <row r="23" spans="2:6" x14ac:dyDescent="0.35">
      <c r="B23" s="14" t="s">
        <v>91</v>
      </c>
      <c r="D23" s="2" t="s">
        <v>1336</v>
      </c>
    </row>
    <row r="24" spans="2:6" x14ac:dyDescent="0.35">
      <c r="B24" s="13" t="s">
        <v>246</v>
      </c>
      <c r="D24" t="s">
        <v>246</v>
      </c>
    </row>
    <row r="25" spans="2:6" x14ac:dyDescent="0.35">
      <c r="B25" s="15">
        <v>2020</v>
      </c>
      <c r="D25" s="20">
        <v>2020</v>
      </c>
    </row>
    <row r="26" spans="2:6" x14ac:dyDescent="0.35">
      <c r="B26" t="s">
        <v>1332</v>
      </c>
      <c r="D26" t="s">
        <v>1330</v>
      </c>
    </row>
    <row r="27" spans="2:6" x14ac:dyDescent="0.35">
      <c r="B27" s="12" t="s">
        <v>1333</v>
      </c>
      <c r="D27" s="70" t="s">
        <v>1155</v>
      </c>
    </row>
    <row r="28" spans="2:6" x14ac:dyDescent="0.35">
      <c r="B28" s="13" t="s">
        <v>1334</v>
      </c>
      <c r="D28" t="s">
        <v>1331</v>
      </c>
    </row>
    <row r="30" spans="2:6" x14ac:dyDescent="0.35">
      <c r="B30" s="2" t="s">
        <v>1325</v>
      </c>
      <c r="D30" s="2" t="s">
        <v>1329</v>
      </c>
    </row>
    <row r="31" spans="2:6" x14ac:dyDescent="0.35">
      <c r="B31" t="s">
        <v>249</v>
      </c>
      <c r="D31" t="s">
        <v>246</v>
      </c>
    </row>
    <row r="32" spans="2:6" x14ac:dyDescent="0.35">
      <c r="B32" s="20">
        <v>2021</v>
      </c>
      <c r="D32" s="20">
        <v>2020</v>
      </c>
    </row>
    <row r="33" spans="2:4" x14ac:dyDescent="0.35">
      <c r="B33" t="s">
        <v>1327</v>
      </c>
      <c r="D33" t="s">
        <v>1330</v>
      </c>
    </row>
    <row r="34" spans="2:4" x14ac:dyDescent="0.35">
      <c r="B34" t="s">
        <v>1326</v>
      </c>
      <c r="D34" s="70" t="s">
        <v>1155</v>
      </c>
    </row>
    <row r="35" spans="2:4" x14ac:dyDescent="0.35">
      <c r="B35" t="s">
        <v>1328</v>
      </c>
      <c r="D35" t="s">
        <v>1331</v>
      </c>
    </row>
    <row r="36" spans="2:4" x14ac:dyDescent="0.35">
      <c r="B36" s="13"/>
    </row>
    <row r="37" spans="2:4" x14ac:dyDescent="0.35">
      <c r="B37" s="14" t="s">
        <v>7</v>
      </c>
    </row>
    <row r="38" spans="2:4" x14ac:dyDescent="0.35">
      <c r="B38" s="13" t="s">
        <v>83</v>
      </c>
    </row>
    <row r="39" spans="2:4" x14ac:dyDescent="0.35">
      <c r="B39" s="15">
        <v>2012</v>
      </c>
    </row>
    <row r="40" spans="2:4" x14ac:dyDescent="0.35">
      <c r="B40" s="13" t="s">
        <v>84</v>
      </c>
    </row>
    <row r="41" spans="2:4" ht="29" x14ac:dyDescent="0.35">
      <c r="B41" s="13" t="s">
        <v>85</v>
      </c>
    </row>
    <row r="42" spans="2:4" x14ac:dyDescent="0.35">
      <c r="B42" s="13"/>
    </row>
    <row r="43" spans="2:4" x14ac:dyDescent="0.35">
      <c r="B43" s="14" t="s">
        <v>1165</v>
      </c>
      <c r="D43" s="14" t="s">
        <v>1160</v>
      </c>
    </row>
    <row r="44" spans="2:4" x14ac:dyDescent="0.35">
      <c r="B44" s="13" t="s">
        <v>1168</v>
      </c>
      <c r="D44" s="13" t="s">
        <v>1163</v>
      </c>
    </row>
    <row r="45" spans="2:4" x14ac:dyDescent="0.35">
      <c r="B45" s="15">
        <v>2019</v>
      </c>
      <c r="D45" s="15">
        <v>2012</v>
      </c>
    </row>
    <row r="46" spans="2:4" ht="29" x14ac:dyDescent="0.35">
      <c r="B46" s="13" t="s">
        <v>1169</v>
      </c>
      <c r="D46" s="13" t="s">
        <v>1164</v>
      </c>
    </row>
    <row r="47" spans="2:4" ht="43.5" x14ac:dyDescent="0.35">
      <c r="B47" s="13" t="s">
        <v>1166</v>
      </c>
      <c r="D47" s="13" t="s">
        <v>1162</v>
      </c>
    </row>
    <row r="48" spans="2:4" x14ac:dyDescent="0.35">
      <c r="B48" s="13" t="s">
        <v>1167</v>
      </c>
      <c r="D48" s="13" t="s">
        <v>1161</v>
      </c>
    </row>
    <row r="49" spans="1:2" x14ac:dyDescent="0.35">
      <c r="B49" s="13"/>
    </row>
    <row r="50" spans="1:2" x14ac:dyDescent="0.35">
      <c r="B50" s="2" t="s">
        <v>9</v>
      </c>
    </row>
    <row r="51" spans="1:2" x14ac:dyDescent="0.35">
      <c r="B51" s="6" t="s">
        <v>135</v>
      </c>
    </row>
    <row r="53" spans="1:2" x14ac:dyDescent="0.35">
      <c r="B53" s="14" t="s">
        <v>10</v>
      </c>
    </row>
    <row r="54" spans="1:2" x14ac:dyDescent="0.35">
      <c r="B54" s="13" t="s">
        <v>86</v>
      </c>
    </row>
    <row r="55" spans="1:2" x14ac:dyDescent="0.35">
      <c r="B55" s="15">
        <v>2016</v>
      </c>
    </row>
    <row r="56" spans="1:2" x14ac:dyDescent="0.35">
      <c r="B56" s="13" t="s">
        <v>87</v>
      </c>
    </row>
    <row r="57" spans="1:2" ht="29" x14ac:dyDescent="0.35">
      <c r="B57" s="28" t="s">
        <v>88</v>
      </c>
    </row>
    <row r="59" spans="1:2" x14ac:dyDescent="0.35">
      <c r="A59" s="1" t="s">
        <v>5</v>
      </c>
    </row>
    <row r="60" spans="1:2" x14ac:dyDescent="0.35">
      <c r="A60" t="s">
        <v>15</v>
      </c>
    </row>
    <row r="61" spans="1:2" x14ac:dyDescent="0.35">
      <c r="A61" t="s">
        <v>16</v>
      </c>
    </row>
    <row r="62" spans="1:2" x14ac:dyDescent="0.35">
      <c r="A62" t="s">
        <v>17</v>
      </c>
    </row>
    <row r="64" spans="1:2" x14ac:dyDescent="0.35">
      <c r="A64" s="1" t="s">
        <v>224</v>
      </c>
    </row>
    <row r="65" spans="1:1" x14ac:dyDescent="0.35">
      <c r="A65" t="s">
        <v>190</v>
      </c>
    </row>
    <row r="66" spans="1:1" x14ac:dyDescent="0.35">
      <c r="A66" t="s">
        <v>191</v>
      </c>
    </row>
    <row r="68" spans="1:1" x14ac:dyDescent="0.35">
      <c r="A68" t="s">
        <v>154</v>
      </c>
    </row>
    <row r="69" spans="1:1" x14ac:dyDescent="0.35">
      <c r="A69" t="s">
        <v>155</v>
      </c>
    </row>
    <row r="71" spans="1:1" x14ac:dyDescent="0.35">
      <c r="A71" t="s">
        <v>35</v>
      </c>
    </row>
    <row r="72" spans="1:1" x14ac:dyDescent="0.35">
      <c r="A72" t="s">
        <v>36</v>
      </c>
    </row>
    <row r="73" spans="1:1" x14ac:dyDescent="0.35">
      <c r="A73" t="s">
        <v>198</v>
      </c>
    </row>
    <row r="74" spans="1:1" x14ac:dyDescent="0.35">
      <c r="A74" t="s">
        <v>199</v>
      </c>
    </row>
    <row r="76" spans="1:1" x14ac:dyDescent="0.35">
      <c r="A76" s="1" t="s">
        <v>226</v>
      </c>
    </row>
    <row r="77" spans="1:1" x14ac:dyDescent="0.35">
      <c r="A77" s="71" t="s">
        <v>1335</v>
      </c>
    </row>
    <row r="78" spans="1:1" x14ac:dyDescent="0.35">
      <c r="A78" s="71" t="s">
        <v>1343</v>
      </c>
    </row>
    <row r="79" spans="1:1" x14ac:dyDescent="0.35">
      <c r="A79" s="71" t="s">
        <v>1344</v>
      </c>
    </row>
    <row r="80" spans="1:1" x14ac:dyDescent="0.35">
      <c r="A80" s="71" t="s">
        <v>1345</v>
      </c>
    </row>
    <row r="81" spans="1:1" x14ac:dyDescent="0.35">
      <c r="A81" s="71"/>
    </row>
    <row r="82" spans="1:1" x14ac:dyDescent="0.35">
      <c r="A82" s="1" t="s">
        <v>6</v>
      </c>
    </row>
    <row r="83" spans="1:1" x14ac:dyDescent="0.35">
      <c r="A83" t="s">
        <v>1337</v>
      </c>
    </row>
    <row r="84" spans="1:1" x14ac:dyDescent="0.35">
      <c r="A84" t="s">
        <v>1338</v>
      </c>
    </row>
    <row r="85" spans="1:1" x14ac:dyDescent="0.35">
      <c r="A85" t="s">
        <v>1339</v>
      </c>
    </row>
    <row r="86" spans="1:1" x14ac:dyDescent="0.35">
      <c r="A86" t="s">
        <v>1346</v>
      </c>
    </row>
    <row r="87" spans="1:1" x14ac:dyDescent="0.35">
      <c r="A87" t="s">
        <v>1347</v>
      </c>
    </row>
    <row r="88" spans="1:1" x14ac:dyDescent="0.35">
      <c r="A88" t="s">
        <v>1348</v>
      </c>
    </row>
    <row r="90" spans="1:1" x14ac:dyDescent="0.35">
      <c r="A90" s="1" t="s">
        <v>7</v>
      </c>
    </row>
    <row r="91" spans="1:1" x14ac:dyDescent="0.35">
      <c r="A91" t="s">
        <v>81</v>
      </c>
    </row>
    <row r="92" spans="1:1" x14ac:dyDescent="0.35">
      <c r="A92" t="s">
        <v>82</v>
      </c>
    </row>
    <row r="93" spans="1:1" x14ac:dyDescent="0.35">
      <c r="A93" t="s">
        <v>90</v>
      </c>
    </row>
    <row r="94" spans="1:1" x14ac:dyDescent="0.35">
      <c r="A94" t="s">
        <v>234</v>
      </c>
    </row>
    <row r="95" spans="1:1" x14ac:dyDescent="0.35">
      <c r="A95" t="s">
        <v>235</v>
      </c>
    </row>
    <row r="97" spans="1:1" x14ac:dyDescent="0.35">
      <c r="A97" s="1" t="s">
        <v>8</v>
      </c>
    </row>
    <row r="98" spans="1:1" x14ac:dyDescent="0.35">
      <c r="A98" t="s">
        <v>89</v>
      </c>
    </row>
    <row r="99" spans="1:1" x14ac:dyDescent="0.35">
      <c r="A99" t="s">
        <v>1340</v>
      </c>
    </row>
    <row r="100" spans="1:1" x14ac:dyDescent="0.35">
      <c r="A100" t="s">
        <v>1341</v>
      </c>
    </row>
    <row r="101" spans="1:1" x14ac:dyDescent="0.35">
      <c r="A101" t="s">
        <v>1342</v>
      </c>
    </row>
    <row r="103" spans="1:1" x14ac:dyDescent="0.35">
      <c r="A103" s="1" t="s">
        <v>132</v>
      </c>
    </row>
    <row r="104" spans="1:1" x14ac:dyDescent="0.35">
      <c r="A104" t="s">
        <v>131</v>
      </c>
    </row>
    <row r="106" spans="1:1" x14ac:dyDescent="0.35">
      <c r="A106" s="1" t="s">
        <v>93</v>
      </c>
    </row>
    <row r="107" spans="1:1" x14ac:dyDescent="0.35">
      <c r="A107" t="s">
        <v>131</v>
      </c>
    </row>
    <row r="108" spans="1:1" x14ac:dyDescent="0.35">
      <c r="A108" s="16"/>
    </row>
    <row r="109" spans="1:1" x14ac:dyDescent="0.35">
      <c r="A109" s="1" t="s">
        <v>10</v>
      </c>
    </row>
    <row r="110" spans="1:1" x14ac:dyDescent="0.35">
      <c r="A110" s="16" t="s">
        <v>151</v>
      </c>
    </row>
    <row r="111" spans="1:1" x14ac:dyDescent="0.35">
      <c r="A111" s="16" t="s">
        <v>152</v>
      </c>
    </row>
    <row r="112" spans="1:1" x14ac:dyDescent="0.35">
      <c r="A112" s="16" t="s">
        <v>153</v>
      </c>
    </row>
    <row r="113" spans="1:2" x14ac:dyDescent="0.35">
      <c r="A113" s="16"/>
    </row>
    <row r="114" spans="1:2" x14ac:dyDescent="0.35">
      <c r="A114" s="1" t="s">
        <v>74</v>
      </c>
    </row>
    <row r="115" spans="1:2" x14ac:dyDescent="0.35">
      <c r="A115" t="s">
        <v>75</v>
      </c>
    </row>
    <row r="116" spans="1:2" x14ac:dyDescent="0.35">
      <c r="A116" t="s">
        <v>76</v>
      </c>
    </row>
    <row r="117" spans="1:2" x14ac:dyDescent="0.35">
      <c r="A117" t="s">
        <v>77</v>
      </c>
      <c r="B117" t="s">
        <v>79</v>
      </c>
    </row>
    <row r="118" spans="1:2" x14ac:dyDescent="0.35">
      <c r="A118" t="s">
        <v>78</v>
      </c>
      <c r="B118" t="s">
        <v>80</v>
      </c>
    </row>
    <row r="119" spans="1:2" x14ac:dyDescent="0.35">
      <c r="A119">
        <v>0.98699999999999999</v>
      </c>
      <c r="B119" t="s">
        <v>252</v>
      </c>
    </row>
    <row r="120" spans="1:2" x14ac:dyDescent="0.35">
      <c r="A120">
        <v>0.95299999999999996</v>
      </c>
      <c r="B120" t="s">
        <v>251</v>
      </c>
    </row>
    <row r="121" spans="1:2" x14ac:dyDescent="0.35">
      <c r="A121" s="19">
        <v>0.93665959530026111</v>
      </c>
      <c r="B121" t="s">
        <v>250</v>
      </c>
    </row>
    <row r="122" spans="1:2" x14ac:dyDescent="0.35">
      <c r="A122" s="19">
        <v>0.91400000000000003</v>
      </c>
      <c r="B122" t="s">
        <v>253</v>
      </c>
    </row>
    <row r="123" spans="1:2" x14ac:dyDescent="0.35">
      <c r="A123" s="19">
        <v>0.89805481563188172</v>
      </c>
      <c r="B123" t="s">
        <v>254</v>
      </c>
    </row>
    <row r="124" spans="1:2" x14ac:dyDescent="0.35">
      <c r="A124" s="19">
        <v>0.88711067149387013</v>
      </c>
      <c r="B124" t="s">
        <v>1153</v>
      </c>
    </row>
    <row r="125" spans="1:2" x14ac:dyDescent="0.35">
      <c r="A125" t="s">
        <v>34</v>
      </c>
    </row>
  </sheetData>
  <hyperlinks>
    <hyperlink ref="B57" r:id="rId1" xr:uid="{00000000-0004-0000-0000-000000000000}"/>
    <hyperlink ref="B20" r:id="rId2" xr:uid="{00000000-0004-0000-0000-000001000000}"/>
    <hyperlink ref="B14" r:id="rId3" xr:uid="{00000000-0004-0000-0000-000002000000}"/>
    <hyperlink ref="D34" r:id="rId4" xr:uid="{00000000-0004-0000-0000-000003000000}"/>
    <hyperlink ref="D27" r:id="rId5" xr:uid="{00000000-0004-0000-0000-000004000000}"/>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abSelected="1" topLeftCell="A15" zoomScale="80" zoomScaleNormal="80" workbookViewId="0">
      <selection activeCell="Q35" sqref="Q35"/>
    </sheetView>
  </sheetViews>
  <sheetFormatPr defaultColWidth="8.81640625" defaultRowHeight="14.5" x14ac:dyDescent="0.35"/>
  <cols>
    <col min="1" max="1" width="25.453125" style="1" customWidth="1"/>
    <col min="2" max="2" width="21.453125" customWidth="1"/>
    <col min="3" max="3" width="21.1796875" bestFit="1" customWidth="1"/>
    <col min="4" max="32" width="12.1796875" customWidth="1"/>
    <col min="33" max="33" width="12.1796875" bestFit="1" customWidth="1"/>
    <col min="34" max="35" width="12.26953125" bestFit="1" customWidth="1"/>
  </cols>
  <sheetData>
    <row r="2" spans="1:33" x14ac:dyDescent="0.35">
      <c r="B2" s="1" t="s">
        <v>1358</v>
      </c>
    </row>
    <row r="4" spans="1:33" x14ac:dyDescent="0.35">
      <c r="A4" s="1" t="s">
        <v>1509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35">
      <c r="B5" s="85" t="s">
        <v>1502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35">
      <c r="B6" s="85" t="s">
        <v>1503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3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35">
      <c r="B9" s="85" t="s">
        <v>1504</v>
      </c>
      <c r="C9" s="32">
        <f>C5/C$7</f>
        <v>0.38900489890244139</v>
      </c>
      <c r="D9" s="32">
        <f>D5/D$7</f>
        <v>0.37956315494155901</v>
      </c>
      <c r="E9" s="32">
        <f t="shared" ref="E9:AG9" si="1">E5/E$7</f>
        <v>0.39392978374842635</v>
      </c>
      <c r="F9" s="32">
        <f t="shared" si="1"/>
        <v>0.39031033712808827</v>
      </c>
      <c r="G9" s="32">
        <f t="shared" si="1"/>
        <v>0.38448577113051902</v>
      </c>
      <c r="H9" s="32">
        <f t="shared" si="1"/>
        <v>0.37993975148988146</v>
      </c>
      <c r="I9" s="32">
        <f t="shared" si="1"/>
        <v>0.37655592123504411</v>
      </c>
      <c r="J9" s="32">
        <f t="shared" si="1"/>
        <v>0.376480075447437</v>
      </c>
      <c r="K9" s="32">
        <f t="shared" si="1"/>
        <v>0.37715249444996918</v>
      </c>
      <c r="L9" s="32">
        <f t="shared" si="1"/>
        <v>0.37824027183572956</v>
      </c>
      <c r="M9" s="32">
        <f t="shared" si="1"/>
        <v>0.38444347739682333</v>
      </c>
      <c r="N9" s="32">
        <f t="shared" si="1"/>
        <v>0.38533378606600688</v>
      </c>
      <c r="O9" s="32">
        <f t="shared" si="1"/>
        <v>0.38651039920124275</v>
      </c>
      <c r="P9" s="32">
        <f t="shared" si="1"/>
        <v>0.38766534831449412</v>
      </c>
      <c r="Q9" s="32">
        <f t="shared" si="1"/>
        <v>0.38999458664212583</v>
      </c>
      <c r="R9" s="32">
        <f t="shared" si="1"/>
        <v>0.38842716431591301</v>
      </c>
      <c r="S9" s="32">
        <f t="shared" si="1"/>
        <v>0.38676542494485089</v>
      </c>
      <c r="T9" s="32">
        <f t="shared" si="1"/>
        <v>0.38635929149401721</v>
      </c>
      <c r="U9" s="32">
        <f t="shared" si="1"/>
        <v>0.38633859715670699</v>
      </c>
      <c r="V9" s="32">
        <f t="shared" si="1"/>
        <v>0.38501857374037268</v>
      </c>
      <c r="W9" s="32">
        <f t="shared" si="1"/>
        <v>0.38439133296079692</v>
      </c>
      <c r="X9" s="32">
        <f t="shared" si="1"/>
        <v>0.38389215042023189</v>
      </c>
      <c r="Y9" s="32">
        <f t="shared" si="1"/>
        <v>0.38283806988948749</v>
      </c>
      <c r="Z9" s="32">
        <f t="shared" si="1"/>
        <v>0.38206969898551751</v>
      </c>
      <c r="AA9" s="32">
        <f t="shared" si="1"/>
        <v>0.38176028989751887</v>
      </c>
      <c r="AB9" s="32">
        <f t="shared" si="1"/>
        <v>0.38211605320671171</v>
      </c>
      <c r="AC9" s="32">
        <f t="shared" si="1"/>
        <v>0.38135117266727464</v>
      </c>
      <c r="AD9" s="32">
        <f t="shared" si="1"/>
        <v>0.38058126733858899</v>
      </c>
      <c r="AE9" s="32">
        <f t="shared" si="1"/>
        <v>0.37946091499632267</v>
      </c>
      <c r="AF9" s="32">
        <f t="shared" si="1"/>
        <v>0.37912146410185754</v>
      </c>
      <c r="AG9" s="32">
        <f t="shared" si="1"/>
        <v>0.37890185915371016</v>
      </c>
    </row>
    <row r="10" spans="1:33" x14ac:dyDescent="0.35">
      <c r="B10" s="85" t="s">
        <v>1505</v>
      </c>
      <c r="C10" s="32">
        <f>C6/C$7</f>
        <v>0.61099510109755861</v>
      </c>
      <c r="D10" s="32">
        <f t="shared" ref="D10:AG10" si="2">D6/D$7</f>
        <v>0.6204368450584411</v>
      </c>
      <c r="E10" s="32">
        <f t="shared" si="2"/>
        <v>0.60607021625157365</v>
      </c>
      <c r="F10" s="32">
        <f t="shared" si="2"/>
        <v>0.60968966287191173</v>
      </c>
      <c r="G10" s="32">
        <f t="shared" si="2"/>
        <v>0.61551422886948093</v>
      </c>
      <c r="H10" s="32">
        <f t="shared" si="2"/>
        <v>0.62006024851011865</v>
      </c>
      <c r="I10" s="32">
        <f t="shared" si="2"/>
        <v>0.62344407876495589</v>
      </c>
      <c r="J10" s="32">
        <f t="shared" si="2"/>
        <v>0.623519924552563</v>
      </c>
      <c r="K10" s="32">
        <f t="shared" si="2"/>
        <v>0.62284750555003088</v>
      </c>
      <c r="L10" s="32">
        <f t="shared" si="2"/>
        <v>0.62175972816427039</v>
      </c>
      <c r="M10" s="32">
        <f t="shared" si="2"/>
        <v>0.61555652260317673</v>
      </c>
      <c r="N10" s="32">
        <f t="shared" si="2"/>
        <v>0.61466621393399312</v>
      </c>
      <c r="O10" s="32">
        <f t="shared" si="2"/>
        <v>0.61348960079875736</v>
      </c>
      <c r="P10" s="32">
        <f t="shared" si="2"/>
        <v>0.61233465168550583</v>
      </c>
      <c r="Q10" s="32">
        <f t="shared" si="2"/>
        <v>0.61000541335787417</v>
      </c>
      <c r="R10" s="32">
        <f t="shared" si="2"/>
        <v>0.61157283568408694</v>
      </c>
      <c r="S10" s="32">
        <f t="shared" si="2"/>
        <v>0.61323457505514911</v>
      </c>
      <c r="T10" s="32">
        <f t="shared" si="2"/>
        <v>0.61364070850598273</v>
      </c>
      <c r="U10" s="32">
        <f t="shared" si="2"/>
        <v>0.61366140284329296</v>
      </c>
      <c r="V10" s="32">
        <f t="shared" si="2"/>
        <v>0.61498142625962726</v>
      </c>
      <c r="W10" s="32">
        <f t="shared" si="2"/>
        <v>0.61560866703920303</v>
      </c>
      <c r="X10" s="32">
        <f t="shared" si="2"/>
        <v>0.61610784957976805</v>
      </c>
      <c r="Y10" s="32">
        <f t="shared" si="2"/>
        <v>0.61716193011051246</v>
      </c>
      <c r="Z10" s="32">
        <f t="shared" si="2"/>
        <v>0.61793030101448243</v>
      </c>
      <c r="AA10" s="32">
        <f t="shared" si="2"/>
        <v>0.61823971010248113</v>
      </c>
      <c r="AB10" s="32">
        <f t="shared" si="2"/>
        <v>0.61788394679328817</v>
      </c>
      <c r="AC10" s="32">
        <f t="shared" si="2"/>
        <v>0.61864882733272542</v>
      </c>
      <c r="AD10" s="32">
        <f t="shared" si="2"/>
        <v>0.61941873266141101</v>
      </c>
      <c r="AE10" s="32">
        <f t="shared" si="2"/>
        <v>0.62053908500367727</v>
      </c>
      <c r="AF10" s="32">
        <f t="shared" si="2"/>
        <v>0.62087853589814246</v>
      </c>
      <c r="AG10" s="32">
        <f t="shared" si="2"/>
        <v>0.62109814084628989</v>
      </c>
    </row>
    <row r="13" spans="1:33" x14ac:dyDescent="0.35">
      <c r="A13" s="1" t="s">
        <v>1508</v>
      </c>
      <c r="B13" s="84" t="s">
        <v>1506</v>
      </c>
      <c r="C13" s="86"/>
    </row>
    <row r="14" spans="1:33" x14ac:dyDescent="0.35">
      <c r="A14" s="1" t="s">
        <v>1513</v>
      </c>
      <c r="B14" t="s">
        <v>372</v>
      </c>
      <c r="C14" s="32">
        <f>'AEO 42'!E72/100</f>
        <v>3.81198E-3</v>
      </c>
      <c r="D14" s="32">
        <f>'AEO 42'!F72/100</f>
        <v>5.0863599999999998E-3</v>
      </c>
      <c r="E14" s="32">
        <f>'AEO 42'!G72/100</f>
        <v>4.8288599999999999E-3</v>
      </c>
      <c r="F14" s="32">
        <f>'AEO 42'!H72/100</f>
        <v>4.7088499999999997E-3</v>
      </c>
      <c r="G14" s="32">
        <f>'AEO 42'!I72/100</f>
        <v>4.7548399999999998E-3</v>
      </c>
      <c r="H14" s="32">
        <f>'AEO 42'!J72/100</f>
        <v>4.7840599999999997E-3</v>
      </c>
      <c r="I14" s="32">
        <f>'AEO 42'!K72/100</f>
        <v>4.8595799999999996E-3</v>
      </c>
      <c r="J14" s="32">
        <f>'AEO 42'!L72/100</f>
        <v>4.9329299999999994E-3</v>
      </c>
      <c r="K14" s="32">
        <f>'AEO 42'!M72/100</f>
        <v>4.9388799999999997E-3</v>
      </c>
      <c r="L14" s="32">
        <f>'AEO 42'!N72/100</f>
        <v>4.9717199999999998E-3</v>
      </c>
      <c r="M14" s="32">
        <f>'AEO 42'!O72/100</f>
        <v>5.12475E-3</v>
      </c>
      <c r="N14" s="32">
        <f>'AEO 42'!P72/100</f>
        <v>4.9870299999999999E-3</v>
      </c>
      <c r="O14" s="32">
        <f>'AEO 42'!Q72/100</f>
        <v>5.0542299999999998E-3</v>
      </c>
      <c r="P14" s="32">
        <f>'AEO 42'!R72/100</f>
        <v>5.05391E-3</v>
      </c>
      <c r="Q14" s="32">
        <f>'AEO 42'!S72/100</f>
        <v>5.0949599999999991E-3</v>
      </c>
      <c r="R14" s="32">
        <f>'AEO 42'!T72/100</f>
        <v>5.0375400000000001E-3</v>
      </c>
      <c r="S14" s="32">
        <f>'AEO 42'!U72/100</f>
        <v>5.0839700000000002E-3</v>
      </c>
      <c r="T14" s="32">
        <f>'AEO 42'!V72/100</f>
        <v>5.1125500000000004E-3</v>
      </c>
      <c r="U14" s="32">
        <f>'AEO 42'!W72/100</f>
        <v>5.1267999999999999E-3</v>
      </c>
      <c r="V14" s="32">
        <f>'AEO 42'!X72/100</f>
        <v>5.116579999999999E-3</v>
      </c>
      <c r="W14" s="32">
        <f>'AEO 42'!Y72/100</f>
        <v>5.1473199999999995E-3</v>
      </c>
      <c r="X14" s="32">
        <f>'AEO 42'!Z72/100</f>
        <v>5.1539900000000007E-3</v>
      </c>
      <c r="Y14" s="32">
        <f>'AEO 42'!AA72/100</f>
        <v>5.1532000000000001E-3</v>
      </c>
      <c r="Z14" s="32">
        <f>'AEO 42'!AB72/100</f>
        <v>5.1734800000000003E-3</v>
      </c>
      <c r="AA14" s="32">
        <f>'AEO 42'!AC72/100</f>
        <v>5.1866599999999992E-3</v>
      </c>
      <c r="AB14" s="32">
        <f>'AEO 42'!AD72/100</f>
        <v>5.2046599999999998E-3</v>
      </c>
      <c r="AC14" s="32">
        <f>'AEO 42'!AE72/100</f>
        <v>5.1905599999999994E-3</v>
      </c>
      <c r="AD14" s="32">
        <f>'AEO 42'!AF72/100</f>
        <v>5.2053300000000002E-3</v>
      </c>
      <c r="AE14" s="32">
        <f>'AEO 42'!AG72/100</f>
        <v>5.2028399999999994E-3</v>
      </c>
      <c r="AF14" s="32">
        <f>'AEO 42'!AH72/100</f>
        <v>5.2308900000000002E-3</v>
      </c>
      <c r="AG14" s="32">
        <f>'AEO 42'!AI72/100</f>
        <v>5.2311099999999998E-3</v>
      </c>
    </row>
    <row r="15" spans="1:33" x14ac:dyDescent="0.35">
      <c r="B15" t="s">
        <v>374</v>
      </c>
      <c r="C15" s="32">
        <f>'AEO 42'!E73/100</f>
        <v>3.7630230000000001E-2</v>
      </c>
      <c r="D15" s="32">
        <f>'AEO 42'!F73/100</f>
        <v>5.1308899999999998E-2</v>
      </c>
      <c r="E15" s="32">
        <f>'AEO 42'!G73/100</f>
        <v>4.7299870000000001E-2</v>
      </c>
      <c r="F15" s="32">
        <f>'AEO 42'!H73/100</f>
        <v>4.5008650000000004E-2</v>
      </c>
      <c r="G15" s="32">
        <f>'AEO 42'!I73/100</f>
        <v>4.4961580000000001E-2</v>
      </c>
      <c r="H15" s="32">
        <f>'AEO 42'!J73/100</f>
        <v>4.5100849999999998E-2</v>
      </c>
      <c r="I15" s="32">
        <f>'AEO 42'!K73/100</f>
        <v>4.5102529999999995E-2</v>
      </c>
      <c r="J15" s="32">
        <f>'AEO 42'!L73/100</f>
        <v>4.5190020000000004E-2</v>
      </c>
      <c r="K15" s="32">
        <f>'AEO 42'!M73/100</f>
        <v>4.4973249999999999E-2</v>
      </c>
      <c r="L15" s="32">
        <f>'AEO 42'!N73/100</f>
        <v>4.4990780000000001E-2</v>
      </c>
      <c r="M15" s="32">
        <f>'AEO 42'!O73/100</f>
        <v>4.578455E-2</v>
      </c>
      <c r="N15" s="32">
        <f>'AEO 42'!P73/100</f>
        <v>4.4433260000000002E-2</v>
      </c>
      <c r="O15" s="32">
        <f>'AEO 42'!Q73/100</f>
        <v>4.4816580000000002E-2</v>
      </c>
      <c r="P15" s="32">
        <f>'AEO 42'!R73/100</f>
        <v>4.4627E-2</v>
      </c>
      <c r="Q15" s="32">
        <f>'AEO 42'!S73/100</f>
        <v>4.4841020000000002E-2</v>
      </c>
      <c r="R15" s="32">
        <f>'AEO 42'!T73/100</f>
        <v>4.406405E-2</v>
      </c>
      <c r="S15" s="32">
        <f>'AEO 42'!U73/100</f>
        <v>4.4344700000000001E-2</v>
      </c>
      <c r="T15" s="32">
        <f>'AEO 42'!V73/100</f>
        <v>4.4469960000000003E-2</v>
      </c>
      <c r="U15" s="32">
        <f>'AEO 42'!W73/100</f>
        <v>4.4434589999999996E-2</v>
      </c>
      <c r="V15" s="32">
        <f>'AEO 42'!X73/100</f>
        <v>4.4192820000000001E-2</v>
      </c>
      <c r="W15" s="32">
        <f>'AEO 42'!Y73/100</f>
        <v>4.434051E-2</v>
      </c>
      <c r="X15" s="32">
        <f>'AEO 42'!Z73/100</f>
        <v>4.4273939999999998E-2</v>
      </c>
      <c r="Y15" s="32">
        <f>'AEO 42'!AA73/100</f>
        <v>4.4129880000000003E-2</v>
      </c>
      <c r="Z15" s="32">
        <f>'AEO 42'!AB73/100</f>
        <v>4.4198510000000003E-2</v>
      </c>
      <c r="AA15" s="32">
        <f>'AEO 42'!AC73/100</f>
        <v>4.4213540000000003E-2</v>
      </c>
      <c r="AB15" s="32">
        <f>'AEO 42'!AD73/100</f>
        <v>4.4275189999999999E-2</v>
      </c>
      <c r="AC15" s="32">
        <f>'AEO 42'!AE73/100</f>
        <v>4.4028660000000004E-2</v>
      </c>
      <c r="AD15" s="32">
        <f>'AEO 42'!AF73/100</f>
        <v>4.4067189999999999E-2</v>
      </c>
      <c r="AE15" s="32">
        <f>'AEO 42'!AG73/100</f>
        <v>4.3936610000000001E-2</v>
      </c>
      <c r="AF15" s="32">
        <f>'AEO 42'!AH73/100</f>
        <v>4.4110509999999999E-2</v>
      </c>
      <c r="AG15" s="32">
        <f>'AEO 42'!AI73/100</f>
        <v>4.4015519999999995E-2</v>
      </c>
    </row>
    <row r="16" spans="1:33" x14ac:dyDescent="0.35">
      <c r="B16" t="s">
        <v>376</v>
      </c>
      <c r="C16" s="32">
        <f>'AEO 42'!E74/100</f>
        <v>0.12655757000000001</v>
      </c>
      <c r="D16" s="32">
        <f>'AEO 42'!F74/100</f>
        <v>0.15749613000000001</v>
      </c>
      <c r="E16" s="32">
        <f>'AEO 42'!G74/100</f>
        <v>0.15053502999999999</v>
      </c>
      <c r="F16" s="32">
        <f>'AEO 42'!H74/100</f>
        <v>0.14445978000000001</v>
      </c>
      <c r="G16" s="32">
        <f>'AEO 42'!I74/100</f>
        <v>0.14346140999999998</v>
      </c>
      <c r="H16" s="32">
        <f>'AEO 42'!J74/100</f>
        <v>0.14282969000000001</v>
      </c>
      <c r="I16" s="32">
        <f>'AEO 42'!K74/100</f>
        <v>0.14332499000000001</v>
      </c>
      <c r="J16" s="32">
        <f>'AEO 42'!L74/100</f>
        <v>0.14386108</v>
      </c>
      <c r="K16" s="32">
        <f>'AEO 42'!M74/100</f>
        <v>0.14298080999999999</v>
      </c>
      <c r="L16" s="32">
        <f>'AEO 42'!N74/100</f>
        <v>0.14292039000000001</v>
      </c>
      <c r="M16" s="32">
        <f>'AEO 42'!O74/100</f>
        <v>0.14498136</v>
      </c>
      <c r="N16" s="32">
        <f>'AEO 42'!P74/100</f>
        <v>0.14128282</v>
      </c>
      <c r="O16" s="32">
        <f>'AEO 42'!Q74/100</f>
        <v>0.14216086</v>
      </c>
      <c r="P16" s="32">
        <f>'AEO 42'!R74/100</f>
        <v>0.14156200999999999</v>
      </c>
      <c r="Q16" s="32">
        <f>'AEO 42'!S74/100</f>
        <v>0.14202545</v>
      </c>
      <c r="R16" s="32">
        <f>'AEO 42'!T74/100</f>
        <v>0.1400071</v>
      </c>
      <c r="S16" s="32">
        <f>'AEO 42'!U74/100</f>
        <v>0.14058935</v>
      </c>
      <c r="T16" s="32">
        <f>'AEO 42'!V74/100</f>
        <v>0.14077121000000001</v>
      </c>
      <c r="U16" s="32">
        <f>'AEO 42'!W74/100</f>
        <v>0.14066296</v>
      </c>
      <c r="V16" s="32">
        <f>'AEO 42'!X74/100</f>
        <v>0.13995536</v>
      </c>
      <c r="W16" s="32">
        <f>'AEO 42'!Y74/100</f>
        <v>0.14026718999999999</v>
      </c>
      <c r="X16" s="32">
        <f>'AEO 42'!Z74/100</f>
        <v>0.14001820000000001</v>
      </c>
      <c r="Y16" s="32">
        <f>'AEO 42'!AA74/100</f>
        <v>0.13961113</v>
      </c>
      <c r="Z16" s="32">
        <f>'AEO 42'!AB74/100</f>
        <v>0.13968531000000001</v>
      </c>
      <c r="AA16" s="32">
        <f>'AEO 42'!AC74/100</f>
        <v>0.13965405</v>
      </c>
      <c r="AB16" s="32">
        <f>'AEO 42'!AD74/100</f>
        <v>0.13976242</v>
      </c>
      <c r="AC16" s="32">
        <f>'AEO 42'!AE74/100</f>
        <v>0.13907899000000001</v>
      </c>
      <c r="AD16" s="32">
        <f>'AEO 42'!AF74/100</f>
        <v>0.13909675999999999</v>
      </c>
      <c r="AE16" s="32">
        <f>'AEO 42'!AG74/100</f>
        <v>0.13874599999999998</v>
      </c>
      <c r="AF16" s="32">
        <f>'AEO 42'!AH74/100</f>
        <v>0.13911678</v>
      </c>
      <c r="AG16" s="32">
        <f>'AEO 42'!AI74/100</f>
        <v>0.13885448</v>
      </c>
    </row>
    <row r="17" spans="1:33" x14ac:dyDescent="0.35">
      <c r="B17" t="s">
        <v>378</v>
      </c>
      <c r="C17" s="32">
        <f>'AEO 42'!E75/100</f>
        <v>0.40561222000000002</v>
      </c>
      <c r="D17" s="32">
        <f>'AEO 42'!F75/100</f>
        <v>0.34081916999999995</v>
      </c>
      <c r="E17" s="32">
        <f>'AEO 42'!G75/100</f>
        <v>0.34664539</v>
      </c>
      <c r="F17" s="32">
        <f>'AEO 42'!H75/100</f>
        <v>0.35627373000000001</v>
      </c>
      <c r="G17" s="32">
        <f>'AEO 42'!I75/100</f>
        <v>0.35422890000000001</v>
      </c>
      <c r="H17" s="32">
        <f>'AEO 42'!J75/100</f>
        <v>0.35267204000000002</v>
      </c>
      <c r="I17" s="32">
        <f>'AEO 42'!K75/100</f>
        <v>0.35041392999999998</v>
      </c>
      <c r="J17" s="32">
        <f>'AEO 42'!L75/100</f>
        <v>0.34654797000000004</v>
      </c>
      <c r="K17" s="32">
        <f>'AEO 42'!M75/100</f>
        <v>0.34641334999999995</v>
      </c>
      <c r="L17" s="32">
        <f>'AEO 42'!N75/100</f>
        <v>0.34484566</v>
      </c>
      <c r="M17" s="32">
        <f>'AEO 42'!O75/100</f>
        <v>0.33917769999999997</v>
      </c>
      <c r="N17" s="32">
        <f>'AEO 42'!P75/100</f>
        <v>0.34550251000000004</v>
      </c>
      <c r="O17" s="32">
        <f>'AEO 42'!Q75/100</f>
        <v>0.34228149000000002</v>
      </c>
      <c r="P17" s="32">
        <f>'AEO 42'!R75/100</f>
        <v>0.34227718000000001</v>
      </c>
      <c r="Q17" s="32">
        <f>'AEO 42'!S75/100</f>
        <v>0.33993198000000002</v>
      </c>
      <c r="R17" s="32">
        <f>'AEO 42'!T75/100</f>
        <v>0.34309195999999997</v>
      </c>
      <c r="S17" s="32">
        <f>'AEO 42'!U75/100</f>
        <v>0.34077011000000001</v>
      </c>
      <c r="T17" s="32">
        <f>'AEO 42'!V75/100</f>
        <v>0.33931702000000002</v>
      </c>
      <c r="U17" s="32">
        <f>'AEO 42'!W75/100</f>
        <v>0.33867289999999994</v>
      </c>
      <c r="V17" s="32">
        <f>'AEO 42'!X75/100</f>
        <v>0.33921779999999996</v>
      </c>
      <c r="W17" s="32">
        <f>'AEO 42'!Y75/100</f>
        <v>0.33765354000000003</v>
      </c>
      <c r="X17" s="32">
        <f>'AEO 42'!Z75/100</f>
        <v>0.33732104999999996</v>
      </c>
      <c r="Y17" s="32">
        <f>'AEO 42'!AA75/100</f>
        <v>0.33743603</v>
      </c>
      <c r="Z17" s="32">
        <f>'AEO 42'!AB75/100</f>
        <v>0.33643177000000002</v>
      </c>
      <c r="AA17" s="32">
        <f>'AEO 42'!AC75/100</f>
        <v>0.33579376000000005</v>
      </c>
      <c r="AB17" s="32">
        <f>'AEO 42'!AD75/100</f>
        <v>0.33480285999999998</v>
      </c>
      <c r="AC17" s="32">
        <f>'AEO 42'!AE75/100</f>
        <v>0.33560485999999995</v>
      </c>
      <c r="AD17" s="32">
        <f>'AEO 42'!AF75/100</f>
        <v>0.33488441000000002</v>
      </c>
      <c r="AE17" s="32">
        <f>'AEO 42'!AG75/100</f>
        <v>0.33493465</v>
      </c>
      <c r="AF17" s="32">
        <f>'AEO 42'!AH75/100</f>
        <v>0.33349075</v>
      </c>
      <c r="AG17" s="32">
        <f>'AEO 42'!AI75/100</f>
        <v>0.33331726000000006</v>
      </c>
    </row>
    <row r="18" spans="1:33" x14ac:dyDescent="0.35">
      <c r="B18" t="s">
        <v>380</v>
      </c>
      <c r="C18" s="32">
        <f>'AEO 42'!E76/100</f>
        <v>0.16779509000000001</v>
      </c>
      <c r="D18" s="32">
        <f>'AEO 42'!F76/100</f>
        <v>0.11653591000000001</v>
      </c>
      <c r="E18" s="32">
        <f>'AEO 42'!G76/100</f>
        <v>0.12495990000000001</v>
      </c>
      <c r="F18" s="32">
        <f>'AEO 42'!H76/100</f>
        <v>0.12952127000000002</v>
      </c>
      <c r="G18" s="32">
        <f>'AEO 42'!I76/100</f>
        <v>0.1279486</v>
      </c>
      <c r="H18" s="32">
        <f>'AEO 42'!J76/100</f>
        <v>0.12720703999999999</v>
      </c>
      <c r="I18" s="32">
        <f>'AEO 42'!K76/100</f>
        <v>0.12505385999999999</v>
      </c>
      <c r="J18" s="32">
        <f>'AEO 42'!L76/100</f>
        <v>0.12261494000000001</v>
      </c>
      <c r="K18" s="32">
        <f>'AEO 42'!M76/100</f>
        <v>0.12243095</v>
      </c>
      <c r="L18" s="32">
        <f>'AEO 42'!N76/100</f>
        <v>0.12125607000000001</v>
      </c>
      <c r="M18" s="32">
        <f>'AEO 42'!O76/100</f>
        <v>0.11778345</v>
      </c>
      <c r="N18" s="32">
        <f>'AEO 42'!P76/100</f>
        <v>0.12120578999999999</v>
      </c>
      <c r="O18" s="32">
        <f>'AEO 42'!Q76/100</f>
        <v>0.11918768</v>
      </c>
      <c r="P18" s="32">
        <f>'AEO 42'!R76/100</f>
        <v>0.11904552</v>
      </c>
      <c r="Q18" s="32">
        <f>'AEO 42'!S76/100</f>
        <v>0.11765392999999999</v>
      </c>
      <c r="R18" s="32">
        <f>'AEO 42'!T76/100</f>
        <v>0.11943540999999999</v>
      </c>
      <c r="S18" s="32">
        <f>'AEO 42'!U76/100</f>
        <v>0.11795346999999999</v>
      </c>
      <c r="T18" s="32">
        <f>'AEO 42'!V76/100</f>
        <v>0.11700193</v>
      </c>
      <c r="U18" s="32">
        <f>'AEO 42'!W76/100</f>
        <v>0.11650690000000001</v>
      </c>
      <c r="V18" s="32">
        <f>'AEO 42'!X76/100</f>
        <v>0.1167728</v>
      </c>
      <c r="W18" s="32">
        <f>'AEO 42'!Y76/100</f>
        <v>0.11580914</v>
      </c>
      <c r="X18" s="32">
        <f>'AEO 42'!Z76/100</f>
        <v>0.11554307</v>
      </c>
      <c r="Y18" s="32">
        <f>'AEO 42'!AA76/100</f>
        <v>0.11552464000000001</v>
      </c>
      <c r="Z18" s="32">
        <f>'AEO 42'!AB76/100</f>
        <v>0.11489737</v>
      </c>
      <c r="AA18" s="32">
        <f>'AEO 42'!AC76/100</f>
        <v>0.11444134</v>
      </c>
      <c r="AB18" s="32">
        <f>'AEO 42'!AD76/100</f>
        <v>0.11385207</v>
      </c>
      <c r="AC18" s="32">
        <f>'AEO 42'!AE76/100</f>
        <v>0.11421872999999999</v>
      </c>
      <c r="AD18" s="32">
        <f>'AEO 42'!AF76/100</f>
        <v>0.11374452</v>
      </c>
      <c r="AE18" s="32">
        <f>'AEO 42'!AG76/100</f>
        <v>0.11380476</v>
      </c>
      <c r="AF18" s="32">
        <f>'AEO 42'!AH76/100</f>
        <v>0.11291508</v>
      </c>
      <c r="AG18" s="32">
        <f>'AEO 42'!AI76/100</f>
        <v>0.11286979999999999</v>
      </c>
    </row>
    <row r="19" spans="1:33" x14ac:dyDescent="0.35">
      <c r="A19" s="1" t="s">
        <v>1513</v>
      </c>
      <c r="B19" t="s">
        <v>382</v>
      </c>
      <c r="C19" s="32">
        <f>'AEO 42'!E77/100</f>
        <v>1.0023880000000001E-2</v>
      </c>
      <c r="D19" s="32">
        <f>'AEO 42'!F77/100</f>
        <v>8.9892300000000008E-3</v>
      </c>
      <c r="E19" s="32">
        <f>'AEO 42'!G77/100</f>
        <v>9.2616699999999996E-3</v>
      </c>
      <c r="F19" s="32">
        <f>'AEO 42'!H77/100</f>
        <v>9.35478E-3</v>
      </c>
      <c r="G19" s="32">
        <f>'AEO 42'!I77/100</f>
        <v>9.3484999999999992E-3</v>
      </c>
      <c r="H19" s="32">
        <f>'AEO 42'!J77/100</f>
        <v>9.3932000000000009E-3</v>
      </c>
      <c r="I19" s="32">
        <f>'AEO 42'!K77/100</f>
        <v>9.3601500000000011E-3</v>
      </c>
      <c r="J19" s="32">
        <f>'AEO 42'!L77/100</f>
        <v>9.2828100000000007E-3</v>
      </c>
      <c r="K19" s="32">
        <f>'AEO 42'!M77/100</f>
        <v>9.2837700000000002E-3</v>
      </c>
      <c r="L19" s="32">
        <f>'AEO 42'!N77/100</f>
        <v>9.2685800000000002E-3</v>
      </c>
      <c r="M19" s="32">
        <f>'AEO 42'!O77/100</f>
        <v>9.2224500000000001E-3</v>
      </c>
      <c r="N19" s="32">
        <f>'AEO 42'!P77/100</f>
        <v>9.3003100000000009E-3</v>
      </c>
      <c r="O19" s="32">
        <f>'AEO 42'!Q77/100</f>
        <v>9.2702600000000007E-3</v>
      </c>
      <c r="P19" s="32">
        <f>'AEO 42'!R77/100</f>
        <v>9.27271E-3</v>
      </c>
      <c r="Q19" s="32">
        <f>'AEO 42'!S77/100</f>
        <v>9.2419700000000004E-3</v>
      </c>
      <c r="R19" s="32">
        <f>'AEO 42'!T77/100</f>
        <v>9.2781800000000005E-3</v>
      </c>
      <c r="S19" s="32">
        <f>'AEO 42'!U77/100</f>
        <v>9.2540899999999995E-3</v>
      </c>
      <c r="T19" s="32">
        <f>'AEO 42'!V77/100</f>
        <v>9.2365199999999998E-3</v>
      </c>
      <c r="U19" s="32">
        <f>'AEO 42'!W77/100</f>
        <v>9.2255800000000006E-3</v>
      </c>
      <c r="V19" s="32">
        <f>'AEO 42'!X77/100</f>
        <v>9.2341799999999998E-3</v>
      </c>
      <c r="W19" s="32">
        <f>'AEO 42'!Y77/100</f>
        <v>9.2164699999999992E-3</v>
      </c>
      <c r="X19" s="32">
        <f>'AEO 42'!Z77/100</f>
        <v>9.2114899999999993E-3</v>
      </c>
      <c r="Y19" s="32">
        <f>'AEO 42'!AA77/100</f>
        <v>9.2120399999999995E-3</v>
      </c>
      <c r="Z19" s="32">
        <f>'AEO 42'!AB77/100</f>
        <v>9.2008899999999998E-3</v>
      </c>
      <c r="AA19" s="32">
        <f>'AEO 42'!AC77/100</f>
        <v>9.1912799999999996E-3</v>
      </c>
      <c r="AB19" s="32">
        <f>'AEO 42'!AD77/100</f>
        <v>9.1801799999999996E-3</v>
      </c>
      <c r="AC19" s="32">
        <f>'AEO 42'!AE77/100</f>
        <v>9.1869399999999993E-3</v>
      </c>
      <c r="AD19" s="32">
        <f>'AEO 42'!AF77/100</f>
        <v>9.17748E-3</v>
      </c>
      <c r="AE19" s="32">
        <f>'AEO 42'!AG77/100</f>
        <v>9.1809700000000001E-3</v>
      </c>
      <c r="AF19" s="32">
        <f>'AEO 42'!AH77/100</f>
        <v>9.1625000000000005E-3</v>
      </c>
      <c r="AG19" s="32">
        <f>'AEO 42'!AI77/100</f>
        <v>9.1554599999999989E-3</v>
      </c>
    </row>
    <row r="20" spans="1:33" x14ac:dyDescent="0.35">
      <c r="B20" t="s">
        <v>202</v>
      </c>
      <c r="C20" s="32">
        <f>'AEO 42'!E78/100</f>
        <v>0.19449374999999999</v>
      </c>
      <c r="D20" s="32">
        <f>'AEO 42'!F78/100</f>
        <v>0.27112916999999997</v>
      </c>
      <c r="E20" s="32">
        <f>'AEO 42'!G78/100</f>
        <v>0.26442459000000001</v>
      </c>
      <c r="F20" s="32">
        <f>'AEO 42'!H78/100</f>
        <v>0.25631868000000002</v>
      </c>
      <c r="G20" s="32">
        <f>'AEO 42'!I78/100</f>
        <v>0.25984446999999999</v>
      </c>
      <c r="H20" s="32">
        <f>'AEO 42'!J78/100</f>
        <v>0.26164834999999997</v>
      </c>
      <c r="I20" s="32">
        <f>'AEO 42'!K78/100</f>
        <v>0.26510155000000002</v>
      </c>
      <c r="J20" s="32">
        <f>'AEO 42'!L78/100</f>
        <v>0.27027782</v>
      </c>
      <c r="K20" s="32">
        <f>'AEO 42'!M78/100</f>
        <v>0.27100426</v>
      </c>
      <c r="L20" s="32">
        <f>'AEO 42'!N78/100</f>
        <v>0.27334658000000001</v>
      </c>
      <c r="M20" s="32">
        <f>'AEO 42'!O78/100</f>
        <v>0.27978045000000001</v>
      </c>
      <c r="N20" s="32">
        <f>'AEO 42'!P78/100</f>
        <v>0.27364954000000002</v>
      </c>
      <c r="O20" s="32">
        <f>'AEO 42'!Q78/100</f>
        <v>0.27755858999999999</v>
      </c>
      <c r="P20" s="32">
        <f>'AEO 42'!R78/100</f>
        <v>0.27801006</v>
      </c>
      <c r="Q20" s="32">
        <f>'AEO 42'!S78/100</f>
        <v>0.28089424000000002</v>
      </c>
      <c r="R20" s="32">
        <f>'AEO 42'!T78/100</f>
        <v>0.27782689999999999</v>
      </c>
      <c r="S20" s="32">
        <f>'AEO 42'!U78/100</f>
        <v>0.28068294999999999</v>
      </c>
      <c r="T20" s="32">
        <f>'AEO 42'!V78/100</f>
        <v>0.28254980000000002</v>
      </c>
      <c r="U20" s="32">
        <f>'AEO 42'!W78/100</f>
        <v>0.28364388000000001</v>
      </c>
      <c r="V20" s="32">
        <f>'AEO 42'!X78/100</f>
        <v>0.28330622</v>
      </c>
      <c r="W20" s="32">
        <f>'AEO 42'!Y78/100</f>
        <v>0.28527046</v>
      </c>
      <c r="X20" s="32">
        <f>'AEO 42'!Z78/100</f>
        <v>0.28588919000000002</v>
      </c>
      <c r="Y20" s="32">
        <f>'AEO 42'!AA78/100</f>
        <v>0.28606307999999997</v>
      </c>
      <c r="Z20" s="32">
        <f>'AEO 42'!AB78/100</f>
        <v>0.28733046000000001</v>
      </c>
      <c r="AA20" s="32">
        <f>'AEO 42'!AC78/100</f>
        <v>0.28832161000000001</v>
      </c>
      <c r="AB20" s="32">
        <f>'AEO 42'!AD78/100</f>
        <v>0.28960896000000003</v>
      </c>
      <c r="AC20" s="32">
        <f>'AEO 42'!AE78/100</f>
        <v>0.28897631000000001</v>
      </c>
      <c r="AD20" s="32">
        <f>'AEO 42'!AF78/100</f>
        <v>0.28996744000000002</v>
      </c>
      <c r="AE20" s="32">
        <f>'AEO 42'!AG78/100</f>
        <v>0.29006442999999998</v>
      </c>
      <c r="AF20" s="32">
        <f>'AEO 42'!AH78/100</f>
        <v>0.29184146999999999</v>
      </c>
      <c r="AG20" s="32">
        <f>'AEO 42'!AI78/100</f>
        <v>0.29214037000000004</v>
      </c>
    </row>
    <row r="21" spans="1:33" x14ac:dyDescent="0.35">
      <c r="B21" t="s">
        <v>203</v>
      </c>
      <c r="C21" s="32">
        <f>'AEO 42'!E79/100</f>
        <v>5.4075179999999994E-2</v>
      </c>
      <c r="D21" s="32">
        <f>'AEO 42'!F79/100</f>
        <v>4.8635279999999996E-2</v>
      </c>
      <c r="E21" s="32">
        <f>'AEO 42'!G79/100</f>
        <v>5.2044649999999998E-2</v>
      </c>
      <c r="F21" s="32">
        <f>'AEO 42'!H79/100</f>
        <v>5.4354060000000003E-2</v>
      </c>
      <c r="G21" s="32">
        <f>'AEO 42'!I79/100</f>
        <v>5.5451940000000005E-2</v>
      </c>
      <c r="H21" s="32">
        <f>'AEO 42'!J79/100</f>
        <v>5.6365059999999995E-2</v>
      </c>
      <c r="I21" s="32">
        <f>'AEO 42'!K79/100</f>
        <v>5.6783400000000005E-2</v>
      </c>
      <c r="J21" s="32">
        <f>'AEO 42'!L79/100</f>
        <v>5.7292639999999999E-2</v>
      </c>
      <c r="K21" s="32">
        <f>'AEO 42'!M79/100</f>
        <v>5.7974850000000001E-2</v>
      </c>
      <c r="L21" s="32">
        <f>'AEO 42'!N79/100</f>
        <v>5.8400299999999995E-2</v>
      </c>
      <c r="M21" s="32">
        <f>'AEO 42'!O79/100</f>
        <v>5.8145530000000001E-2</v>
      </c>
      <c r="N21" s="32">
        <f>'AEO 42'!P79/100</f>
        <v>5.9638540000000004E-2</v>
      </c>
      <c r="O21" s="32">
        <f>'AEO 42'!Q79/100</f>
        <v>5.967049E-2</v>
      </c>
      <c r="P21" s="32">
        <f>'AEO 42'!R79/100</f>
        <v>6.0151450000000002E-2</v>
      </c>
      <c r="Q21" s="32">
        <f>'AEO 42'!S79/100</f>
        <v>6.0316029999999993E-2</v>
      </c>
      <c r="R21" s="32">
        <f>'AEO 42'!T79/100</f>
        <v>6.125916E-2</v>
      </c>
      <c r="S21" s="32">
        <f>'AEO 42'!U79/100</f>
        <v>6.1321729999999998E-2</v>
      </c>
      <c r="T21" s="32">
        <f>'AEO 42'!V79/100</f>
        <v>6.154126E-2</v>
      </c>
      <c r="U21" s="32">
        <f>'AEO 42'!W79/100</f>
        <v>6.172619E-2</v>
      </c>
      <c r="V21" s="32">
        <f>'AEO 42'!X79/100</f>
        <v>6.2204499999999996E-2</v>
      </c>
      <c r="W21" s="32">
        <f>'AEO 42'!Y79/100</f>
        <v>6.2295780000000002E-2</v>
      </c>
      <c r="X21" s="32">
        <f>'AEO 42'!Z79/100</f>
        <v>6.2589320000000004E-2</v>
      </c>
      <c r="Y21" s="32">
        <f>'AEO 42'!AA79/100</f>
        <v>6.2869700000000001E-2</v>
      </c>
      <c r="Z21" s="32">
        <f>'AEO 42'!AB79/100</f>
        <v>6.3082689999999997E-2</v>
      </c>
      <c r="AA21" s="32">
        <f>'AEO 42'!AC79/100</f>
        <v>6.3197840000000005E-2</v>
      </c>
      <c r="AB21" s="32">
        <f>'AEO 42'!AD79/100</f>
        <v>6.3313469999999997E-2</v>
      </c>
      <c r="AC21" s="32">
        <f>'AEO 42'!AE79/100</f>
        <v>6.371476999999999E-2</v>
      </c>
      <c r="AD21" s="32">
        <f>'AEO 42'!AF79/100</f>
        <v>6.3856670000000004E-2</v>
      </c>
      <c r="AE21" s="32">
        <f>'AEO 42'!AG79/100</f>
        <v>6.4129930000000002E-2</v>
      </c>
      <c r="AF21" s="32">
        <f>'AEO 42'!AH79/100</f>
        <v>6.4132149999999999E-2</v>
      </c>
      <c r="AG21" s="32">
        <f>'AEO 42'!AI79/100</f>
        <v>6.4415600000000003E-2</v>
      </c>
    </row>
    <row r="22" spans="1:33" x14ac:dyDescent="0.35">
      <c r="B22" s="84" t="s">
        <v>163</v>
      </c>
      <c r="C22" s="32">
        <f>'AEO 42'!E80/100</f>
        <v>0</v>
      </c>
      <c r="D22" s="32">
        <f>'AEO 42'!F80/100</f>
        <v>0</v>
      </c>
      <c r="E22" s="32">
        <f>'AEO 42'!G80/100</f>
        <v>0</v>
      </c>
      <c r="F22" s="32">
        <f>'AEO 42'!H80/100</f>
        <v>0</v>
      </c>
      <c r="G22" s="32">
        <f>'AEO 42'!I80/100</f>
        <v>0</v>
      </c>
      <c r="H22" s="32">
        <f>'AEO 42'!J80/100</f>
        <v>0</v>
      </c>
      <c r="I22" s="32">
        <f>'AEO 42'!K80/100</f>
        <v>0</v>
      </c>
      <c r="J22" s="32">
        <f>'AEO 42'!L80/100</f>
        <v>0</v>
      </c>
      <c r="K22" s="32">
        <f>'AEO 42'!M80/100</f>
        <v>0</v>
      </c>
      <c r="L22" s="32">
        <f>'AEO 42'!N80/100</f>
        <v>0</v>
      </c>
      <c r="M22" s="32">
        <f>'AEO 42'!O80/100</f>
        <v>0</v>
      </c>
      <c r="N22" s="32">
        <f>'AEO 42'!P80/100</f>
        <v>0</v>
      </c>
      <c r="O22" s="32">
        <f>'AEO 42'!Q80/100</f>
        <v>0</v>
      </c>
      <c r="P22" s="32">
        <f>'AEO 42'!R80/100</f>
        <v>0</v>
      </c>
      <c r="Q22" s="32">
        <f>'AEO 42'!S80/100</f>
        <v>0</v>
      </c>
      <c r="R22" s="32">
        <f>'AEO 42'!T80/100</f>
        <v>0</v>
      </c>
      <c r="S22" s="32">
        <f>'AEO 42'!U80/100</f>
        <v>0</v>
      </c>
      <c r="T22" s="32">
        <f>'AEO 42'!V80/100</f>
        <v>0</v>
      </c>
      <c r="U22" s="32">
        <f>'AEO 42'!W80/100</f>
        <v>0</v>
      </c>
      <c r="V22" s="32">
        <f>'AEO 42'!X80/100</f>
        <v>0</v>
      </c>
      <c r="W22" s="32">
        <f>'AEO 42'!Y80/100</f>
        <v>0</v>
      </c>
      <c r="X22" s="32">
        <f>'AEO 42'!Z80/100</f>
        <v>0</v>
      </c>
      <c r="Y22" s="32">
        <f>'AEO 42'!AA80/100</f>
        <v>0</v>
      </c>
      <c r="Z22" s="32">
        <f>'AEO 42'!AB80/100</f>
        <v>0</v>
      </c>
      <c r="AA22" s="32">
        <f>'AEO 42'!AC80/100</f>
        <v>0</v>
      </c>
      <c r="AB22" s="32">
        <f>'AEO 42'!AD80/100</f>
        <v>0</v>
      </c>
      <c r="AC22" s="32">
        <f>'AEO 42'!AE80/100</f>
        <v>0</v>
      </c>
      <c r="AD22" s="32">
        <f>'AEO 42'!AF80/100</f>
        <v>0</v>
      </c>
      <c r="AE22" s="32">
        <f>'AEO 42'!AG80/100</f>
        <v>0</v>
      </c>
      <c r="AF22" s="32">
        <f>'AEO 42'!AH80/100</f>
        <v>0</v>
      </c>
      <c r="AG22" s="32">
        <f>'AEO 42'!AI80/100</f>
        <v>0</v>
      </c>
    </row>
    <row r="23" spans="1:33" x14ac:dyDescent="0.35">
      <c r="B23" t="s">
        <v>167</v>
      </c>
      <c r="C23" s="32">
        <f>'AEO 42'!E81/100</f>
        <v>4.2103299999999996E-2</v>
      </c>
      <c r="D23" s="32">
        <f>'AEO 42'!F81/100</f>
        <v>3.2916470000000003E-2</v>
      </c>
      <c r="E23" s="32">
        <f>'AEO 42'!G81/100</f>
        <v>3.4469920000000001E-2</v>
      </c>
      <c r="F23" s="32">
        <f>'AEO 42'!H81/100</f>
        <v>3.5666090000000004E-2</v>
      </c>
      <c r="G23" s="32">
        <f>'AEO 42'!I81/100</f>
        <v>3.552131E-2</v>
      </c>
      <c r="H23" s="32">
        <f>'AEO 42'!J81/100</f>
        <v>3.5461859999999998E-2</v>
      </c>
      <c r="I23" s="32">
        <f>'AEO 42'!K81/100</f>
        <v>3.5138129999999997E-2</v>
      </c>
      <c r="J23" s="32">
        <f>'AEO 42'!L81/100</f>
        <v>3.4689659999999997E-2</v>
      </c>
      <c r="K23" s="32">
        <f>'AEO 42'!M81/100</f>
        <v>3.471196E-2</v>
      </c>
      <c r="L23" s="32">
        <f>'AEO 42'!N81/100</f>
        <v>3.4538020000000003E-2</v>
      </c>
      <c r="M23" s="32">
        <f>'AEO 42'!O81/100</f>
        <v>3.3960730000000001E-2</v>
      </c>
      <c r="N23" s="32">
        <f>'AEO 42'!P81/100</f>
        <v>3.4688289999999997E-2</v>
      </c>
      <c r="O23" s="32">
        <f>'AEO 42'!Q81/100</f>
        <v>3.4323980000000004E-2</v>
      </c>
      <c r="P23" s="32">
        <f>'AEO 42'!R81/100</f>
        <v>3.4334200000000002E-2</v>
      </c>
      <c r="Q23" s="32">
        <f>'AEO 42'!S81/100</f>
        <v>3.4100690000000003E-2</v>
      </c>
      <c r="R23" s="32">
        <f>'AEO 42'!T81/100</f>
        <v>3.4549870000000003E-2</v>
      </c>
      <c r="S23" s="32">
        <f>'AEO 42'!U81/100</f>
        <v>3.4252810000000002E-2</v>
      </c>
      <c r="T23" s="32">
        <f>'AEO 42'!V81/100</f>
        <v>3.408767E-2</v>
      </c>
      <c r="U23" s="32">
        <f>'AEO 42'!W81/100</f>
        <v>3.4014820000000001E-2</v>
      </c>
      <c r="V23" s="32">
        <f>'AEO 42'!X81/100</f>
        <v>3.4109689999999998E-2</v>
      </c>
      <c r="W23" s="32">
        <f>'AEO 42'!Y81/100</f>
        <v>3.3926569999999996E-2</v>
      </c>
      <c r="X23" s="32">
        <f>'AEO 42'!Z81/100</f>
        <v>3.389897E-2</v>
      </c>
      <c r="Y23" s="32">
        <f>'AEO 42'!AA81/100</f>
        <v>3.3923620000000002E-2</v>
      </c>
      <c r="Z23" s="32">
        <f>'AEO 42'!AB81/100</f>
        <v>3.3818679999999997E-2</v>
      </c>
      <c r="AA23" s="32">
        <f>'AEO 42'!AC81/100</f>
        <v>3.374162E-2</v>
      </c>
      <c r="AB23" s="32">
        <f>'AEO 42'!AD81/100</f>
        <v>3.3630880000000002E-2</v>
      </c>
      <c r="AC23" s="32">
        <f>'AEO 42'!AE81/100</f>
        <v>3.3746020000000002E-2</v>
      </c>
      <c r="AD23" s="32">
        <f>'AEO 42'!AF81/100</f>
        <v>3.3665970000000003E-2</v>
      </c>
      <c r="AE23" s="32">
        <f>'AEO 42'!AG81/100</f>
        <v>3.369283E-2</v>
      </c>
      <c r="AF23" s="32">
        <f>'AEO 42'!AH81/100</f>
        <v>3.3515749999999997E-2</v>
      </c>
      <c r="AG23" s="32">
        <f>'AEO 42'!AI81/100</f>
        <v>3.3520629999999996E-2</v>
      </c>
    </row>
    <row r="24" spans="1:33" x14ac:dyDescent="0.35">
      <c r="B24" t="s">
        <v>174</v>
      </c>
      <c r="C24" s="32">
        <f>'AEO 42'!E82/100</f>
        <v>0.19353148999999997</v>
      </c>
      <c r="D24" s="32">
        <f>'AEO 42'!F82/100</f>
        <v>0.20653473000000003</v>
      </c>
      <c r="E24" s="32">
        <f>'AEO 42'!G82/100</f>
        <v>0.20317778</v>
      </c>
      <c r="F24" s="32">
        <f>'AEO 42'!H82/100</f>
        <v>0.20393047</v>
      </c>
      <c r="G24" s="32">
        <f>'AEO 42'!I82/100</f>
        <v>0.20541887</v>
      </c>
      <c r="H24" s="32">
        <f>'AEO 42'!J82/100</f>
        <v>0.20622262999999999</v>
      </c>
      <c r="I24" s="32">
        <f>'AEO 42'!K82/100</f>
        <v>0.20700774999999999</v>
      </c>
      <c r="J24" s="32">
        <f>'AEO 42'!L82/100</f>
        <v>0.20790581</v>
      </c>
      <c r="K24" s="32">
        <f>'AEO 42'!M82/100</f>
        <v>0.20836574999999999</v>
      </c>
      <c r="L24" s="32">
        <f>'AEO 42'!N82/100</f>
        <v>0.20895060999999998</v>
      </c>
      <c r="M24" s="32">
        <f>'AEO 42'!O82/100</f>
        <v>0.20980825</v>
      </c>
      <c r="N24" s="32">
        <f>'AEO 42'!P82/100</f>
        <v>0.20998251000000001</v>
      </c>
      <c r="O24" s="32">
        <f>'AEO 42'!Q82/100</f>
        <v>0.21053888000000001</v>
      </c>
      <c r="P24" s="32">
        <f>'AEO 42'!R82/100</f>
        <v>0.21088066000000003</v>
      </c>
      <c r="Q24" s="32">
        <f>'AEO 42'!S82/100</f>
        <v>0.21138837999999999</v>
      </c>
      <c r="R24" s="32">
        <f>'AEO 42'!T82/100</f>
        <v>0.21145273000000001</v>
      </c>
      <c r="S24" s="32">
        <f>'AEO 42'!U82/100</f>
        <v>0.21197731</v>
      </c>
      <c r="T24" s="32">
        <f>'AEO 42'!V82/100</f>
        <v>0.21230679999999999</v>
      </c>
      <c r="U24" s="32">
        <f>'AEO 42'!W82/100</f>
        <v>0.21252707000000001</v>
      </c>
      <c r="V24" s="32">
        <f>'AEO 42'!X82/100</f>
        <v>0.2127298</v>
      </c>
      <c r="W24" s="32">
        <f>'AEO 42'!Y82/100</f>
        <v>0.21302063000000002</v>
      </c>
      <c r="X24" s="32">
        <f>'AEO 42'!Z82/100</f>
        <v>0.21325185999999999</v>
      </c>
      <c r="Y24" s="32">
        <f>'AEO 42'!AA82/100</f>
        <v>0.21341681000000001</v>
      </c>
      <c r="Z24" s="32">
        <f>'AEO 42'!AB82/100</f>
        <v>0.21370097999999998</v>
      </c>
      <c r="AA24" s="32">
        <f>'AEO 42'!AC82/100</f>
        <v>0.21392714000000002</v>
      </c>
      <c r="AB24" s="32">
        <f>'AEO 42'!AD82/100</f>
        <v>0.21411986999999999</v>
      </c>
      <c r="AC24" s="32">
        <f>'AEO 42'!AE82/100</f>
        <v>0.21425934000000002</v>
      </c>
      <c r="AD24" s="32">
        <f>'AEO 42'!AF82/100</f>
        <v>0.21448275</v>
      </c>
      <c r="AE24" s="32">
        <f>'AEO 42'!AG82/100</f>
        <v>0.21456593000000002</v>
      </c>
      <c r="AF24" s="32">
        <f>'AEO 42'!AH82/100</f>
        <v>0.21481760000000003</v>
      </c>
      <c r="AG24" s="32">
        <f>'AEO 42'!AI82/100</f>
        <v>0.21498138</v>
      </c>
    </row>
    <row r="25" spans="1:33" x14ac:dyDescent="0.35">
      <c r="B25" t="s">
        <v>175</v>
      </c>
      <c r="C25" s="32">
        <f>'AEO 42'!E83/100</f>
        <v>2.9349660000000003E-2</v>
      </c>
      <c r="D25" s="32">
        <f>'AEO 42'!F83/100</f>
        <v>4.1113109999999994E-2</v>
      </c>
      <c r="E25" s="32">
        <f>'AEO 42'!G83/100</f>
        <v>3.9510710000000004E-2</v>
      </c>
      <c r="F25" s="32">
        <f>'AEO 42'!H83/100</f>
        <v>3.7297410000000003E-2</v>
      </c>
      <c r="G25" s="32">
        <f>'AEO 42'!I83/100</f>
        <v>3.7331099999999999E-2</v>
      </c>
      <c r="H25" s="32">
        <f>'AEO 42'!J83/100</f>
        <v>3.6631879999999999E-2</v>
      </c>
      <c r="I25" s="32">
        <f>'AEO 42'!K83/100</f>
        <v>3.767185E-2</v>
      </c>
      <c r="J25" s="32">
        <f>'AEO 42'!L83/100</f>
        <v>3.8252719999999997E-2</v>
      </c>
      <c r="K25" s="32">
        <f>'AEO 42'!M83/100</f>
        <v>3.8090289999999999E-2</v>
      </c>
      <c r="L25" s="32">
        <f>'AEO 42'!N83/100</f>
        <v>3.8211379999999996E-2</v>
      </c>
      <c r="M25" s="32">
        <f>'AEO 42'!O83/100</f>
        <v>3.8985039999999999E-2</v>
      </c>
      <c r="N25" s="32">
        <f>'AEO 42'!P83/100</f>
        <v>3.7791239999999997E-2</v>
      </c>
      <c r="O25" s="32">
        <f>'AEO 42'!Q83/100</f>
        <v>3.8244710000000001E-2</v>
      </c>
      <c r="P25" s="32">
        <f>'AEO 42'!R83/100</f>
        <v>3.8182710000000002E-2</v>
      </c>
      <c r="Q25" s="32">
        <f>'AEO 42'!S83/100</f>
        <v>3.8667859999999998E-2</v>
      </c>
      <c r="R25" s="32">
        <f>'AEO 42'!T83/100</f>
        <v>3.7964280000000003E-2</v>
      </c>
      <c r="S25" s="32">
        <f>'AEO 42'!U83/100</f>
        <v>3.8260139999999998E-2</v>
      </c>
      <c r="T25" s="32">
        <f>'AEO 42'!V83/100</f>
        <v>3.8434820000000001E-2</v>
      </c>
      <c r="U25" s="32">
        <f>'AEO 42'!W83/100</f>
        <v>3.8468559999999999E-2</v>
      </c>
      <c r="V25" s="32">
        <f>'AEO 42'!X83/100</f>
        <v>3.825808E-2</v>
      </c>
      <c r="W25" s="32">
        <f>'AEO 42'!Y83/100</f>
        <v>3.8466529999999999E-2</v>
      </c>
      <c r="X25" s="32">
        <f>'AEO 42'!Z83/100</f>
        <v>3.8441169999999997E-2</v>
      </c>
      <c r="Y25" s="32">
        <f>'AEO 42'!AA83/100</f>
        <v>3.8336849999999999E-2</v>
      </c>
      <c r="Z25" s="32">
        <f>'AEO 42'!AB83/100</f>
        <v>3.8442200000000003E-2</v>
      </c>
      <c r="AA25" s="32">
        <f>'AEO 42'!AC83/100</f>
        <v>3.8498489999999996E-2</v>
      </c>
      <c r="AB25" s="32">
        <f>'AEO 42'!AD83/100</f>
        <v>3.8611199999999998E-2</v>
      </c>
      <c r="AC25" s="32">
        <f>'AEO 42'!AE83/100</f>
        <v>3.8379880000000005E-2</v>
      </c>
      <c r="AD25" s="32">
        <f>'AEO 42'!AF83/100</f>
        <v>3.8451760000000001E-2</v>
      </c>
      <c r="AE25" s="32">
        <f>'AEO 42'!AG83/100</f>
        <v>3.8361800000000001E-2</v>
      </c>
      <c r="AF25" s="32">
        <f>'AEO 42'!AH83/100</f>
        <v>3.8581780000000003E-2</v>
      </c>
      <c r="AG25" s="32">
        <f>'AEO 42'!AI83/100</f>
        <v>3.8551540000000002E-2</v>
      </c>
    </row>
    <row r="26" spans="1:33" x14ac:dyDescent="0.35">
      <c r="B26" t="s">
        <v>176</v>
      </c>
      <c r="C26" s="32">
        <f>'AEO 42'!E84/100</f>
        <v>4.1268369999999999E-2</v>
      </c>
      <c r="D26" s="32">
        <f>'AEO 42'!F84/100</f>
        <v>4.1738929999999994E-2</v>
      </c>
      <c r="E26" s="32">
        <f>'AEO 42'!G84/100</f>
        <v>4.1346670000000002E-2</v>
      </c>
      <c r="F26" s="32">
        <f>'AEO 42'!H84/100</f>
        <v>4.1135529999999997E-2</v>
      </c>
      <c r="G26" s="32">
        <f>'AEO 42'!I84/100</f>
        <v>4.096992E-2</v>
      </c>
      <c r="H26" s="32">
        <f>'AEO 42'!J84/100</f>
        <v>4.0572910000000004E-2</v>
      </c>
      <c r="I26" s="32">
        <f>'AEO 42'!K84/100</f>
        <v>4.0748140000000002E-2</v>
      </c>
      <c r="J26" s="32">
        <f>'AEO 42'!L84/100</f>
        <v>4.0621739999999996E-2</v>
      </c>
      <c r="K26" s="32">
        <f>'AEO 42'!M84/100</f>
        <v>4.0508879999999997E-2</v>
      </c>
      <c r="L26" s="32">
        <f>'AEO 42'!N84/100</f>
        <v>4.0408670000000008E-2</v>
      </c>
      <c r="M26" s="32">
        <f>'AEO 42'!O84/100</f>
        <v>4.0333370000000007E-2</v>
      </c>
      <c r="N26" s="32">
        <f>'AEO 42'!P84/100</f>
        <v>4.0251889999999999E-2</v>
      </c>
      <c r="O26" s="32">
        <f>'AEO 42'!Q84/100</f>
        <v>4.0177639999999994E-2</v>
      </c>
      <c r="P26" s="32">
        <f>'AEO 42'!R84/100</f>
        <v>4.0102080000000005E-2</v>
      </c>
      <c r="Q26" s="32">
        <f>'AEO 42'!S84/100</f>
        <v>4.0105250000000002E-2</v>
      </c>
      <c r="R26" s="32">
        <f>'AEO 42'!T84/100</f>
        <v>4.0050849999999999E-2</v>
      </c>
      <c r="S26" s="32">
        <f>'AEO 42'!U84/100</f>
        <v>3.9992969999999996E-2</v>
      </c>
      <c r="T26" s="32">
        <f>'AEO 42'!V84/100</f>
        <v>3.9938349999999997E-2</v>
      </c>
      <c r="U26" s="32">
        <f>'AEO 42'!W84/100</f>
        <v>3.9894499999999999E-2</v>
      </c>
      <c r="V26" s="32">
        <f>'AEO 42'!X84/100</f>
        <v>3.9838269999999995E-2</v>
      </c>
      <c r="W26" s="32">
        <f>'AEO 42'!Y84/100</f>
        <v>3.9792800000000003E-2</v>
      </c>
      <c r="X26" s="32">
        <f>'AEO 42'!Z84/100</f>
        <v>3.975182E-2</v>
      </c>
      <c r="Y26" s="32">
        <f>'AEO 42'!AA84/100</f>
        <v>3.9707050000000001E-2</v>
      </c>
      <c r="Z26" s="32">
        <f>'AEO 42'!AB84/100</f>
        <v>3.9667599999999997E-2</v>
      </c>
      <c r="AA26" s="32">
        <f>'AEO 42'!AC84/100</f>
        <v>3.9628899999999995E-2</v>
      </c>
      <c r="AB26" s="32">
        <f>'AEO 42'!AD84/100</f>
        <v>3.9589329999999999E-2</v>
      </c>
      <c r="AC26" s="32">
        <f>'AEO 42'!AE84/100</f>
        <v>3.9553140000000001E-2</v>
      </c>
      <c r="AD26" s="32">
        <f>'AEO 42'!AF84/100</f>
        <v>3.9519329999999998E-2</v>
      </c>
      <c r="AE26" s="32">
        <f>'AEO 42'!AG84/100</f>
        <v>3.9482249999999997E-2</v>
      </c>
      <c r="AF26" s="32">
        <f>'AEO 42'!AH84/100</f>
        <v>3.9450729999999996E-2</v>
      </c>
      <c r="AG26" s="32">
        <f>'AEO 42'!AI84/100</f>
        <v>3.9426370000000002E-2</v>
      </c>
    </row>
    <row r="27" spans="1:33" x14ac:dyDescent="0.35">
      <c r="B27" t="s">
        <v>177</v>
      </c>
      <c r="C27" s="32">
        <f>'AEO 42'!E85/100</f>
        <v>4.9863569999999996E-2</v>
      </c>
      <c r="D27" s="32">
        <f>'AEO 42'!F85/100</f>
        <v>4.4351209999999995E-2</v>
      </c>
      <c r="E27" s="32">
        <f>'AEO 42'!G85/100</f>
        <v>4.4623019999999999E-2</v>
      </c>
      <c r="F27" s="32">
        <f>'AEO 42'!H85/100</f>
        <v>4.4476160000000001E-2</v>
      </c>
      <c r="G27" s="32">
        <f>'AEO 42'!I85/100</f>
        <v>4.3887039999999995E-2</v>
      </c>
      <c r="H27" s="32">
        <f>'AEO 42'!J85/100</f>
        <v>4.3816870000000001E-2</v>
      </c>
      <c r="I27" s="32">
        <f>'AEO 42'!K85/100</f>
        <v>4.3028799999999999E-2</v>
      </c>
      <c r="J27" s="32">
        <f>'AEO 42'!L85/100</f>
        <v>4.2586830000000006E-2</v>
      </c>
      <c r="K27" s="32">
        <f>'AEO 42'!M85/100</f>
        <v>4.233725E-2</v>
      </c>
      <c r="L27" s="32">
        <f>'AEO 42'!N85/100</f>
        <v>4.2047220000000003E-2</v>
      </c>
      <c r="M27" s="32">
        <f>'AEO 42'!O85/100</f>
        <v>4.167771E-2</v>
      </c>
      <c r="N27" s="32">
        <f>'AEO 42'!P85/100</f>
        <v>4.1692650000000005E-2</v>
      </c>
      <c r="O27" s="32">
        <f>'AEO 42'!Q85/100</f>
        <v>4.1399030000000003E-2</v>
      </c>
      <c r="P27" s="32">
        <f>'AEO 42'!R85/100</f>
        <v>4.1226349999999995E-2</v>
      </c>
      <c r="Q27" s="32">
        <f>'AEO 42'!S85/100</f>
        <v>4.0946320000000001E-2</v>
      </c>
      <c r="R27" s="32">
        <f>'AEO 42'!T85/100</f>
        <v>4.093989E-2</v>
      </c>
      <c r="S27" s="32">
        <f>'AEO 42'!U85/100</f>
        <v>4.0703940000000001E-2</v>
      </c>
      <c r="T27" s="32">
        <f>'AEO 42'!V85/100</f>
        <v>4.0522090000000004E-2</v>
      </c>
      <c r="U27" s="32">
        <f>'AEO 42'!W85/100</f>
        <v>4.0372070000000003E-2</v>
      </c>
      <c r="V27" s="32">
        <f>'AEO 42'!X85/100</f>
        <v>4.0280549999999998E-2</v>
      </c>
      <c r="W27" s="32">
        <f>'AEO 42'!Y85/100</f>
        <v>4.0111549999999996E-2</v>
      </c>
      <c r="X27" s="32">
        <f>'AEO 42'!Z85/100</f>
        <v>3.9992590000000001E-2</v>
      </c>
      <c r="Y27" s="32">
        <f>'AEO 42'!AA85/100</f>
        <v>3.990105E-2</v>
      </c>
      <c r="Z27" s="32">
        <f>'AEO 42'!AB85/100</f>
        <v>3.9762289999999999E-2</v>
      </c>
      <c r="AA27" s="32">
        <f>'AEO 42'!AC85/100</f>
        <v>3.9641320000000001E-2</v>
      </c>
      <c r="AB27" s="32">
        <f>'AEO 42'!AD85/100</f>
        <v>3.9521220000000003E-2</v>
      </c>
      <c r="AC27" s="32">
        <f>'AEO 42'!AE85/100</f>
        <v>3.9466040000000001E-2</v>
      </c>
      <c r="AD27" s="32">
        <f>'AEO 42'!AF85/100</f>
        <v>3.9351730000000001E-2</v>
      </c>
      <c r="AE27" s="32">
        <f>'AEO 42'!AG85/100</f>
        <v>3.9288249999999997E-2</v>
      </c>
      <c r="AF27" s="32">
        <f>'AEO 42'!AH85/100</f>
        <v>3.9151240000000004E-2</v>
      </c>
      <c r="AG27" s="32">
        <f>'AEO 42'!AI85/100</f>
        <v>3.9069489999999998E-2</v>
      </c>
    </row>
    <row r="28" spans="1:33" x14ac:dyDescent="0.35">
      <c r="B28" t="s">
        <v>178</v>
      </c>
      <c r="C28" s="32">
        <f>'AEO 42'!E86/100</f>
        <v>4.8188929999999998E-2</v>
      </c>
      <c r="D28" s="32">
        <f>'AEO 42'!F86/100</f>
        <v>4.7105069999999999E-2</v>
      </c>
      <c r="E28" s="32">
        <f>'AEO 42'!G86/100</f>
        <v>4.7028800000000003E-2</v>
      </c>
      <c r="F28" s="32">
        <f>'AEO 42'!H86/100</f>
        <v>4.6509999999999996E-2</v>
      </c>
      <c r="G28" s="32">
        <f>'AEO 42'!I86/100</f>
        <v>4.6145379999999993E-2</v>
      </c>
      <c r="H28" s="32">
        <f>'AEO 42'!J86/100</f>
        <v>4.5927680000000005E-2</v>
      </c>
      <c r="I28" s="32">
        <f>'AEO 42'!K86/100</f>
        <v>4.566154E-2</v>
      </c>
      <c r="J28" s="32">
        <f>'AEO 42'!L86/100</f>
        <v>4.547387E-2</v>
      </c>
      <c r="K28" s="32">
        <f>'AEO 42'!M86/100</f>
        <v>4.5287249999999994E-2</v>
      </c>
      <c r="L28" s="32">
        <f>'AEO 42'!N86/100</f>
        <v>4.5122499999999996E-2</v>
      </c>
      <c r="M28" s="32">
        <f>'AEO 42'!O86/100</f>
        <v>4.5027629999999999E-2</v>
      </c>
      <c r="N28" s="32">
        <f>'AEO 42'!P86/100</f>
        <v>4.4823500000000002E-2</v>
      </c>
      <c r="O28" s="32">
        <f>'AEO 42'!Q86/100</f>
        <v>4.4722579999999998E-2</v>
      </c>
      <c r="P28" s="32">
        <f>'AEO 42'!R86/100</f>
        <v>4.4594550000000004E-2</v>
      </c>
      <c r="Q28" s="32">
        <f>'AEO 42'!S86/100</f>
        <v>4.4479749999999998E-2</v>
      </c>
      <c r="R28" s="32">
        <f>'AEO 42'!T86/100</f>
        <v>4.433956E-2</v>
      </c>
      <c r="S28" s="32">
        <f>'AEO 42'!U86/100</f>
        <v>4.4250379999999999E-2</v>
      </c>
      <c r="T28" s="32">
        <f>'AEO 42'!V86/100</f>
        <v>4.416958E-2</v>
      </c>
      <c r="U28" s="32">
        <f>'AEO 42'!W86/100</f>
        <v>4.4072690000000005E-2</v>
      </c>
      <c r="V28" s="32">
        <f>'AEO 42'!X86/100</f>
        <v>4.3979229999999994E-2</v>
      </c>
      <c r="W28" s="32">
        <f>'AEO 42'!Y86/100</f>
        <v>4.3910729999999995E-2</v>
      </c>
      <c r="X28" s="32">
        <f>'AEO 42'!Z86/100</f>
        <v>4.3826379999999998E-2</v>
      </c>
      <c r="Y28" s="32">
        <f>'AEO 42'!AA86/100</f>
        <v>4.3748329999999995E-2</v>
      </c>
      <c r="Z28" s="32">
        <f>'AEO 42'!AB86/100</f>
        <v>4.3680440000000001E-2</v>
      </c>
      <c r="AA28" s="32">
        <f>'AEO 42'!AC86/100</f>
        <v>4.361222E-2</v>
      </c>
      <c r="AB28" s="32">
        <f>'AEO 42'!AD86/100</f>
        <v>4.3556339999999999E-2</v>
      </c>
      <c r="AC28" s="32">
        <f>'AEO 42'!AE86/100</f>
        <v>4.3478060000000006E-2</v>
      </c>
      <c r="AD28" s="32">
        <f>'AEO 42'!AF86/100</f>
        <v>4.3417219999999999E-2</v>
      </c>
      <c r="AE28" s="32">
        <f>'AEO 42'!AG86/100</f>
        <v>4.3362610000000003E-2</v>
      </c>
      <c r="AF28" s="32">
        <f>'AEO 42'!AH86/100</f>
        <v>4.331339E-2</v>
      </c>
      <c r="AG28" s="32">
        <f>'AEO 42'!AI86/100</f>
        <v>4.3252079999999998E-2</v>
      </c>
    </row>
    <row r="29" spans="1:33" x14ac:dyDescent="0.35">
      <c r="B29" t="s">
        <v>202</v>
      </c>
      <c r="C29" s="32">
        <f>'AEO 42'!E87/100</f>
        <v>0.23133569999999998</v>
      </c>
      <c r="D29" s="32">
        <f>'AEO 42'!F87/100</f>
        <v>0.22074541</v>
      </c>
      <c r="E29" s="32">
        <f>'AEO 42'!G87/100</f>
        <v>0.22414223</v>
      </c>
      <c r="F29" s="32">
        <f>'AEO 42'!H87/100</f>
        <v>0.22572132</v>
      </c>
      <c r="G29" s="32">
        <f>'AEO 42'!I87/100</f>
        <v>0.22580020999999997</v>
      </c>
      <c r="H29" s="32">
        <f>'AEO 42'!J87/100</f>
        <v>0.22623868999999999</v>
      </c>
      <c r="I29" s="32">
        <f>'AEO 42'!K87/100</f>
        <v>0.22584047000000002</v>
      </c>
      <c r="J29" s="32">
        <f>'AEO 42'!L87/100</f>
        <v>0.22573140999999999</v>
      </c>
      <c r="K29" s="32">
        <f>'AEO 42'!M87/100</f>
        <v>0.22599949</v>
      </c>
      <c r="L29" s="32">
        <f>'AEO 42'!N87/100</f>
        <v>0.22601044000000001</v>
      </c>
      <c r="M29" s="32">
        <f>'AEO 42'!O87/100</f>
        <v>0.22559878999999999</v>
      </c>
      <c r="N29" s="32">
        <f>'AEO 42'!P87/100</f>
        <v>0.22644041000000001</v>
      </c>
      <c r="O29" s="32">
        <f>'AEO 42'!Q87/100</f>
        <v>0.22619686000000003</v>
      </c>
      <c r="P29" s="32">
        <f>'AEO 42'!R87/100</f>
        <v>0.22629662</v>
      </c>
      <c r="Q29" s="32">
        <f>'AEO 42'!S87/100</f>
        <v>0.22600798</v>
      </c>
      <c r="R29" s="32">
        <f>'AEO 42'!T87/100</f>
        <v>0.22656197</v>
      </c>
      <c r="S29" s="32">
        <f>'AEO 42'!U87/100</f>
        <v>0.22636410000000001</v>
      </c>
      <c r="T29" s="32">
        <f>'AEO 42'!V87/100</f>
        <v>0.22628038</v>
      </c>
      <c r="U29" s="32">
        <f>'AEO 42'!W87/100</f>
        <v>0.22634644999999998</v>
      </c>
      <c r="V29" s="32">
        <f>'AEO 42'!X87/100</f>
        <v>0.22652176000000002</v>
      </c>
      <c r="W29" s="32">
        <f>'AEO 42'!Y87/100</f>
        <v>0.22642677</v>
      </c>
      <c r="X29" s="32">
        <f>'AEO 42'!Z87/100</f>
        <v>0.2264765</v>
      </c>
      <c r="Y29" s="32">
        <f>'AEO 42'!AA87/100</f>
        <v>0.22659765000000001</v>
      </c>
      <c r="Z29" s="32">
        <f>'AEO 42'!AB87/100</f>
        <v>0.22653227000000001</v>
      </c>
      <c r="AA29" s="32">
        <f>'AEO 42'!AC87/100</f>
        <v>0.22652031</v>
      </c>
      <c r="AB29" s="32">
        <f>'AEO 42'!AD87/100</f>
        <v>0.22649114999999997</v>
      </c>
      <c r="AC29" s="32">
        <f>'AEO 42'!AE87/100</f>
        <v>0.22666709999999998</v>
      </c>
      <c r="AD29" s="32">
        <f>'AEO 42'!AF87/100</f>
        <v>0.22662942999999999</v>
      </c>
      <c r="AE29" s="32">
        <f>'AEO 42'!AG87/100</f>
        <v>0.22674891999999999</v>
      </c>
      <c r="AF29" s="32">
        <f>'AEO 42'!AH87/100</f>
        <v>0.22661175</v>
      </c>
      <c r="AG29" s="32">
        <f>'AEO 42'!AI87/100</f>
        <v>0.22664550999999999</v>
      </c>
    </row>
    <row r="30" spans="1:33" x14ac:dyDescent="0.35">
      <c r="B30" t="s">
        <v>203</v>
      </c>
      <c r="C30" s="32">
        <f>'AEO 42'!E88/100</f>
        <v>0.36435901999999998</v>
      </c>
      <c r="D30" s="32">
        <f>'AEO 42'!F88/100</f>
        <v>0.36549469000000001</v>
      </c>
      <c r="E30" s="32">
        <f>'AEO 42'!G88/100</f>
        <v>0.36570121999999999</v>
      </c>
      <c r="F30" s="32">
        <f>'AEO 42'!H88/100</f>
        <v>0.36526291</v>
      </c>
      <c r="G30" s="32">
        <f>'AEO 42'!I88/100</f>
        <v>0.36492634000000002</v>
      </c>
      <c r="H30" s="32">
        <f>'AEO 42'!J88/100</f>
        <v>0.36512718</v>
      </c>
      <c r="I30" s="32">
        <f>'AEO 42'!K88/100</f>
        <v>0.36490326000000001</v>
      </c>
      <c r="J30" s="32">
        <f>'AEO 42'!L88/100</f>
        <v>0.36473781999999999</v>
      </c>
      <c r="K30" s="32">
        <f>'AEO 42'!M88/100</f>
        <v>0.36469901999999998</v>
      </c>
      <c r="L30" s="32">
        <f>'AEO 42'!N88/100</f>
        <v>0.36471072999999998</v>
      </c>
      <c r="M30" s="32">
        <f>'AEO 42'!O88/100</f>
        <v>0.36460911000000001</v>
      </c>
      <c r="N30" s="32">
        <f>'AEO 42'!P88/100</f>
        <v>0.36433002000000003</v>
      </c>
      <c r="O30" s="32">
        <f>'AEO 42'!Q88/100</f>
        <v>0.36439635999999997</v>
      </c>
      <c r="P30" s="32">
        <f>'AEO 42'!R88/100</f>
        <v>0.36438308999999997</v>
      </c>
      <c r="Q30" s="32">
        <f>'AEO 42'!S88/100</f>
        <v>0.36430377999999997</v>
      </c>
      <c r="R30" s="32">
        <f>'AEO 42'!T88/100</f>
        <v>0.36414085000000002</v>
      </c>
      <c r="S30" s="32">
        <f>'AEO 42'!U88/100</f>
        <v>0.36419842000000002</v>
      </c>
      <c r="T30" s="32">
        <f>'AEO 42'!V88/100</f>
        <v>0.36426059999999999</v>
      </c>
      <c r="U30" s="32">
        <f>'AEO 42'!W88/100</f>
        <v>0.36430382</v>
      </c>
      <c r="V30" s="32">
        <f>'AEO 42'!X88/100</f>
        <v>0.36428246000000003</v>
      </c>
      <c r="W30" s="32">
        <f>'AEO 42'!Y88/100</f>
        <v>0.36434441000000001</v>
      </c>
      <c r="X30" s="32">
        <f>'AEO 42'!Z88/100</f>
        <v>0.36436089000000005</v>
      </c>
      <c r="Y30" s="32">
        <f>'AEO 42'!AA88/100</f>
        <v>0.36436886000000002</v>
      </c>
      <c r="Z30" s="32">
        <f>'AEO 42'!AB88/100</f>
        <v>0.36439532999999996</v>
      </c>
      <c r="AA30" s="32">
        <f>'AEO 42'!AC88/100</f>
        <v>0.36442982000000002</v>
      </c>
      <c r="AB30" s="32">
        <f>'AEO 42'!AD88/100</f>
        <v>0.36448031999999997</v>
      </c>
      <c r="AC30" s="32">
        <f>'AEO 42'!AE88/100</f>
        <v>0.36445079999999996</v>
      </c>
      <c r="AD30" s="32">
        <f>'AEO 42'!AF88/100</f>
        <v>0.36448180999999996</v>
      </c>
      <c r="AE30" s="32">
        <f>'AEO 42'!AG88/100</f>
        <v>0.36449725999999999</v>
      </c>
      <c r="AF30" s="32">
        <f>'AEO 42'!AH88/100</f>
        <v>0.36455841</v>
      </c>
      <c r="AG30" s="32">
        <f>'AEO 42'!AI88/100</f>
        <v>0.36455269000000001</v>
      </c>
    </row>
    <row r="32" spans="1:33" s="91" customFormat="1" x14ac:dyDescent="0.35">
      <c r="A32" s="90"/>
      <c r="B32" s="90" t="s">
        <v>1510</v>
      </c>
    </row>
    <row r="33" spans="1:33" x14ac:dyDescent="0.35">
      <c r="A33" s="93" t="s">
        <v>1506</v>
      </c>
      <c r="B33" s="93" t="s">
        <v>1506</v>
      </c>
      <c r="C33" s="86"/>
    </row>
    <row r="34" spans="1:33" x14ac:dyDescent="0.35">
      <c r="B34" t="s">
        <v>372</v>
      </c>
      <c r="C34" s="32">
        <f t="shared" ref="C34:AG34" si="3">C14*C$9</f>
        <v>1.4828788945181286E-3</v>
      </c>
      <c r="D34" s="32">
        <f t="shared" si="3"/>
        <v>1.930594848768548E-3</v>
      </c>
      <c r="E34" s="32">
        <f t="shared" si="3"/>
        <v>1.9022317755514261E-3</v>
      </c>
      <c r="F34" s="32">
        <f t="shared" si="3"/>
        <v>1.8379128309855984E-3</v>
      </c>
      <c r="G34" s="32">
        <f t="shared" si="3"/>
        <v>1.828168324002237E-3</v>
      </c>
      <c r="H34" s="32">
        <f t="shared" si="3"/>
        <v>1.8176545675126822E-3</v>
      </c>
      <c r="I34" s="32">
        <f t="shared" si="3"/>
        <v>1.8299036237153954E-3</v>
      </c>
      <c r="J34" s="32">
        <f t="shared" si="3"/>
        <v>1.8571498585769253E-3</v>
      </c>
      <c r="K34" s="32">
        <f t="shared" si="3"/>
        <v>1.8627109117890636E-3</v>
      </c>
      <c r="L34" s="32">
        <f t="shared" si="3"/>
        <v>1.8805047242911332E-3</v>
      </c>
      <c r="M34" s="32">
        <f t="shared" si="3"/>
        <v>1.9701767107893702E-3</v>
      </c>
      <c r="N34" s="32">
        <f t="shared" si="3"/>
        <v>1.9216711511247583E-3</v>
      </c>
      <c r="O34" s="32">
        <f t="shared" si="3"/>
        <v>1.9535124549548972E-3</v>
      </c>
      <c r="P34" s="32">
        <f t="shared" si="3"/>
        <v>1.9592257805001049E-3</v>
      </c>
      <c r="Q34" s="32">
        <f t="shared" si="3"/>
        <v>1.9870068191581648E-3</v>
      </c>
      <c r="R34" s="32">
        <f t="shared" si="3"/>
        <v>1.9567173773279846E-3</v>
      </c>
      <c r="S34" s="32">
        <f t="shared" si="3"/>
        <v>1.9663038174568734E-3</v>
      </c>
      <c r="T34" s="32">
        <f t="shared" si="3"/>
        <v>1.975281195727738E-3</v>
      </c>
      <c r="U34" s="32">
        <f t="shared" si="3"/>
        <v>1.9806807199030056E-3</v>
      </c>
      <c r="V34" s="32">
        <f t="shared" si="3"/>
        <v>1.9699783340285156E-3</v>
      </c>
      <c r="W34" s="32">
        <f t="shared" si="3"/>
        <v>1.9785851959757692E-3</v>
      </c>
      <c r="X34" s="32">
        <f t="shared" si="3"/>
        <v>1.9785763043443714E-3</v>
      </c>
      <c r="Y34" s="32">
        <f t="shared" si="3"/>
        <v>1.9728411417545069E-3</v>
      </c>
      <c r="Z34" s="32">
        <f t="shared" si="3"/>
        <v>1.9766299463075954E-3</v>
      </c>
      <c r="AA34" s="32">
        <f t="shared" si="3"/>
        <v>1.9800608251998651E-3</v>
      </c>
      <c r="AB34" s="32">
        <f t="shared" si="3"/>
        <v>1.9887841374828441E-3</v>
      </c>
      <c r="AC34" s="32">
        <f t="shared" si="3"/>
        <v>1.979426142799849E-3</v>
      </c>
      <c r="AD34" s="32">
        <f t="shared" si="3"/>
        <v>1.9810510883155777E-3</v>
      </c>
      <c r="AE34" s="32">
        <f t="shared" si="3"/>
        <v>1.9742744269794672E-3</v>
      </c>
      <c r="AF34" s="32">
        <f t="shared" si="3"/>
        <v>1.9831426753557655E-3</v>
      </c>
      <c r="AG34" s="32">
        <f t="shared" si="3"/>
        <v>1.9820773044375646E-3</v>
      </c>
    </row>
    <row r="35" spans="1:33" x14ac:dyDescent="0.35">
      <c r="B35" t="s">
        <v>374</v>
      </c>
      <c r="C35" s="32">
        <f t="shared" ref="C35:R41" si="4">C15*C$9</f>
        <v>1.4638343816825617E-2</v>
      </c>
      <c r="D35" s="32">
        <f t="shared" si="4"/>
        <v>1.9474967960580958E-2</v>
      </c>
      <c r="E35" s="32">
        <f t="shared" si="4"/>
        <v>1.863282756042868E-2</v>
      </c>
      <c r="F35" s="32">
        <f t="shared" si="4"/>
        <v>1.7567341355180132E-2</v>
      </c>
      <c r="G35" s="32">
        <f t="shared" si="4"/>
        <v>1.7287087757546522E-2</v>
      </c>
      <c r="H35" s="32">
        <f t="shared" si="4"/>
        <v>1.7135605740982419E-2</v>
      </c>
      <c r="I35" s="32">
        <f t="shared" si="4"/>
        <v>1.6983624734181212E-2</v>
      </c>
      <c r="J35" s="32">
        <f t="shared" si="4"/>
        <v>1.7013142139071187E-2</v>
      </c>
      <c r="K35" s="32">
        <f t="shared" si="4"/>
        <v>1.6961773421022078E-2</v>
      </c>
      <c r="L35" s="32">
        <f t="shared" si="4"/>
        <v>1.7017324857301504E-2</v>
      </c>
      <c r="M35" s="32">
        <f t="shared" si="4"/>
        <v>1.7601571613048726E-2</v>
      </c>
      <c r="N35" s="32">
        <f t="shared" si="4"/>
        <v>1.7121636303055261E-2</v>
      </c>
      <c r="O35" s="32">
        <f t="shared" si="4"/>
        <v>1.7322074226634433E-2</v>
      </c>
      <c r="P35" s="32">
        <f t="shared" si="4"/>
        <v>1.7300341499230928E-2</v>
      </c>
      <c r="Q35" s="32">
        <f t="shared" si="4"/>
        <v>1.7487755059511299E-2</v>
      </c>
      <c r="R35" s="32">
        <f t="shared" si="4"/>
        <v>1.7115673989774607E-2</v>
      </c>
      <c r="S35" s="32">
        <f t="shared" ref="S35:AG35" si="5">S15*S$9</f>
        <v>1.7150996739551928E-2</v>
      </c>
      <c r="T35" s="32">
        <f t="shared" si="5"/>
        <v>1.7181382238367286E-2</v>
      </c>
      <c r="U35" s="32">
        <f t="shared" si="5"/>
        <v>1.7166797165833438E-2</v>
      </c>
      <c r="V35" s="32">
        <f t="shared" si="5"/>
        <v>1.7015056525965019E-2</v>
      </c>
      <c r="W35" s="32">
        <f t="shared" si="5"/>
        <v>1.7044107743061546E-2</v>
      </c>
      <c r="X35" s="32">
        <f t="shared" si="5"/>
        <v>1.6996418034176321E-2</v>
      </c>
      <c r="Y35" s="32">
        <f t="shared" si="5"/>
        <v>1.6894598083654698E-2</v>
      </c>
      <c r="Z35" s="32">
        <f t="shared" si="5"/>
        <v>1.6886911411308388E-2</v>
      </c>
      <c r="AA35" s="32">
        <f t="shared" si="5"/>
        <v>1.6878973847795548E-2</v>
      </c>
      <c r="AB35" s="32">
        <f t="shared" si="5"/>
        <v>1.691826085777727E-2</v>
      </c>
      <c r="AC35" s="32">
        <f t="shared" si="5"/>
        <v>1.679038112196873E-2</v>
      </c>
      <c r="AD35" s="32">
        <f t="shared" si="5"/>
        <v>1.6771147018250394E-2</v>
      </c>
      <c r="AE35" s="32">
        <f t="shared" si="5"/>
        <v>1.6672226232436582E-2</v>
      </c>
      <c r="AF35" s="32">
        <f t="shared" si="5"/>
        <v>1.6723241133479626E-2</v>
      </c>
      <c r="AG35" s="32">
        <f t="shared" si="5"/>
        <v>1.6677562359617312E-2</v>
      </c>
    </row>
    <row r="36" spans="1:33" x14ac:dyDescent="0.35">
      <c r="B36" t="s">
        <v>376</v>
      </c>
      <c r="C36" s="32">
        <f t="shared" si="4"/>
        <v>4.9231514723188652E-2</v>
      </c>
      <c r="D36" s="32">
        <f t="shared" ref="D36:R36" si="6">D16*D$9</f>
        <v>5.9779727993885923E-2</v>
      </c>
      <c r="E36" s="32">
        <f t="shared" si="6"/>
        <v>5.9300231814462867E-2</v>
      </c>
      <c r="F36" s="32">
        <f t="shared" si="6"/>
        <v>5.6384145433249468E-2</v>
      </c>
      <c r="G36" s="32">
        <f t="shared" si="6"/>
        <v>5.5158870851321547E-2</v>
      </c>
      <c r="H36" s="32">
        <f t="shared" si="6"/>
        <v>5.4266676923976812E-2</v>
      </c>
      <c r="I36" s="32">
        <f t="shared" si="6"/>
        <v>5.3969873645453491E-2</v>
      </c>
      <c r="J36" s="32">
        <f t="shared" si="6"/>
        <v>5.4160830252349773E-2</v>
      </c>
      <c r="K36" s="32">
        <f t="shared" si="6"/>
        <v>5.3925569149977093E-2</v>
      </c>
      <c r="L36" s="32">
        <f t="shared" si="6"/>
        <v>5.4058247164468484E-2</v>
      </c>
      <c r="M36" s="32">
        <f t="shared" si="6"/>
        <v>5.5737138196120709E-2</v>
      </c>
      <c r="N36" s="32">
        <f t="shared" si="6"/>
        <v>5.4441043936682157E-2</v>
      </c>
      <c r="O36" s="32">
        <f t="shared" si="6"/>
        <v>5.4946650749391986E-2</v>
      </c>
      <c r="P36" s="32">
        <f t="shared" si="6"/>
        <v>5.4878685914749897E-2</v>
      </c>
      <c r="Q36" s="32">
        <f t="shared" si="6"/>
        <v>5.5389156665411908E-2</v>
      </c>
      <c r="R36" s="32">
        <f t="shared" si="6"/>
        <v>5.438256083709446E-2</v>
      </c>
      <c r="S36" s="32">
        <f t="shared" ref="S36:AG36" si="7">S16*S$9</f>
        <v>5.4375099695470372E-2</v>
      </c>
      <c r="T36" s="32">
        <f t="shared" si="7"/>
        <v>5.4388264958355512E-2</v>
      </c>
      <c r="U36" s="32">
        <f t="shared" si="7"/>
        <v>5.4343530638309989E-2</v>
      </c>
      <c r="V36" s="32">
        <f t="shared" si="7"/>
        <v>5.3885413094520405E-2</v>
      </c>
      <c r="W36" s="32">
        <f t="shared" si="7"/>
        <v>5.3917492134765356E-2</v>
      </c>
      <c r="X36" s="32">
        <f t="shared" si="7"/>
        <v>5.3751887895970116E-2</v>
      </c>
      <c r="Y36" s="32">
        <f t="shared" si="7"/>
        <v>5.344845554429032E-2</v>
      </c>
      <c r="Z36" s="32">
        <f t="shared" si="7"/>
        <v>5.3369524344398706E-2</v>
      </c>
      <c r="AA36" s="32">
        <f t="shared" si="7"/>
        <v>5.3314370613362597E-2</v>
      </c>
      <c r="AB36" s="32">
        <f t="shared" si="7"/>
        <v>5.3405464317018786E-2</v>
      </c>
      <c r="AC36" s="32">
        <f t="shared" si="7"/>
        <v>5.3037935929880167E-2</v>
      </c>
      <c r="AD36" s="32">
        <f t="shared" si="7"/>
        <v>5.2937621203491547E-2</v>
      </c>
      <c r="AE36" s="32">
        <f t="shared" si="7"/>
        <v>5.2648684112079777E-2</v>
      </c>
      <c r="AF36" s="32">
        <f t="shared" si="7"/>
        <v>5.2742157314736013E-2</v>
      </c>
      <c r="AG36" s="32">
        <f t="shared" si="7"/>
        <v>5.2612220623821669E-2</v>
      </c>
    </row>
    <row r="37" spans="1:33" x14ac:dyDescent="0.35">
      <c r="B37" t="s">
        <v>378</v>
      </c>
      <c r="C37" s="32">
        <f t="shared" si="4"/>
        <v>0.15778514063469481</v>
      </c>
      <c r="D37" s="32">
        <f t="shared" si="4"/>
        <v>0.12936239942976352</v>
      </c>
      <c r="E37" s="32">
        <f t="shared" si="4"/>
        <v>0.13655394352008893</v>
      </c>
      <c r="F37" s="32">
        <f t="shared" si="4"/>
        <v>0.13905731966618151</v>
      </c>
      <c r="G37" s="32">
        <f t="shared" si="4"/>
        <v>0.13619597177321552</v>
      </c>
      <c r="H37" s="32">
        <f t="shared" si="4"/>
        <v>0.13399412723502954</v>
      </c>
      <c r="I37" s="32">
        <f t="shared" si="4"/>
        <v>0.13195044022474225</v>
      </c>
      <c r="J37" s="32">
        <f t="shared" si="4"/>
        <v>0.13046840589175615</v>
      </c>
      <c r="K37" s="32">
        <f t="shared" si="4"/>
        <v>0.13065065906327022</v>
      </c>
      <c r="L37" s="32">
        <f t="shared" si="4"/>
        <v>0.13043451617977156</v>
      </c>
      <c r="M37" s="32">
        <f t="shared" si="4"/>
        <v>0.13039465444345652</v>
      </c>
      <c r="N37" s="32">
        <f t="shared" si="4"/>
        <v>0.13313379027360842</v>
      </c>
      <c r="O37" s="32">
        <f t="shared" si="4"/>
        <v>0.1322953553390962</v>
      </c>
      <c r="P37" s="32">
        <f t="shared" si="4"/>
        <v>0.13268900220480281</v>
      </c>
      <c r="Q37" s="32">
        <f t="shared" si="4"/>
        <v>0.1325716320265394</v>
      </c>
      <c r="R37" s="32">
        <f t="shared" si="4"/>
        <v>0.13326623712238864</v>
      </c>
      <c r="S37" s="32">
        <f t="shared" ref="S37:AG37" si="8">S17*S$9</f>
        <v>0.13179809640265358</v>
      </c>
      <c r="T37" s="32">
        <f t="shared" si="8"/>
        <v>0.13109828343906127</v>
      </c>
      <c r="U37" s="32">
        <f t="shared" si="8"/>
        <v>0.13084241308099367</v>
      </c>
      <c r="V37" s="32">
        <f t="shared" si="8"/>
        <v>0.13060515354334698</v>
      </c>
      <c r="W37" s="32">
        <f t="shared" si="8"/>
        <v>0.12979109431953176</v>
      </c>
      <c r="X37" s="32">
        <f t="shared" si="8"/>
        <v>0.12949490326651056</v>
      </c>
      <c r="Y37" s="32">
        <f t="shared" si="8"/>
        <v>0.12918335843637119</v>
      </c>
      <c r="Z37" s="32">
        <f t="shared" si="8"/>
        <v>0.12854038509306487</v>
      </c>
      <c r="AA37" s="32">
        <f t="shared" si="8"/>
        <v>0.1281927231633779</v>
      </c>
      <c r="AB37" s="32">
        <f t="shared" si="8"/>
        <v>0.12793354746551924</v>
      </c>
      <c r="AC37" s="32">
        <f t="shared" si="8"/>
        <v>0.12798330691383653</v>
      </c>
      <c r="AD37" s="32">
        <f t="shared" si="8"/>
        <v>0.12745073316973565</v>
      </c>
      <c r="AE37" s="32">
        <f t="shared" si="8"/>
        <v>0.1270946087529731</v>
      </c>
      <c r="AF37" s="32">
        <f t="shared" si="8"/>
        <v>0.12643350140442655</v>
      </c>
      <c r="AG37" s="32">
        <f t="shared" si="8"/>
        <v>0.12629452950202061</v>
      </c>
    </row>
    <row r="38" spans="1:33" x14ac:dyDescent="0.35">
      <c r="B38" t="s">
        <v>380</v>
      </c>
      <c r="C38" s="32">
        <f t="shared" si="4"/>
        <v>6.5273112021776061E-2</v>
      </c>
      <c r="D38" s="32">
        <f t="shared" si="4"/>
        <v>4.4232737663585577E-2</v>
      </c>
      <c r="E38" s="32">
        <f t="shared" si="4"/>
        <v>4.9225426384224988E-2</v>
      </c>
      <c r="F38" s="32">
        <f t="shared" si="4"/>
        <v>5.0553490558958157E-2</v>
      </c>
      <c r="G38" s="32">
        <f t="shared" si="4"/>
        <v>4.9194416136070326E-2</v>
      </c>
      <c r="H38" s="32">
        <f t="shared" si="4"/>
        <v>4.8331011165363411E-2</v>
      </c>
      <c r="I38" s="32">
        <f t="shared" si="4"/>
        <v>4.7089771456298231E-2</v>
      </c>
      <c r="J38" s="32">
        <f t="shared" si="4"/>
        <v>4.6162081862182965E-2</v>
      </c>
      <c r="K38" s="32">
        <f t="shared" si="4"/>
        <v>4.6175138190379453E-2</v>
      </c>
      <c r="L38" s="32">
        <f t="shared" si="4"/>
        <v>4.5863928878532252E-2</v>
      </c>
      <c r="M38" s="32">
        <f t="shared" si="4"/>
        <v>4.5281079097794871E-2</v>
      </c>
      <c r="N38" s="32">
        <f t="shared" si="4"/>
        <v>4.6704685953821351E-2</v>
      </c>
      <c r="O38" s="32">
        <f t="shared" si="4"/>
        <v>4.6067277776669975E-2</v>
      </c>
      <c r="P38" s="32">
        <f t="shared" si="4"/>
        <v>4.6149822976080078E-2</v>
      </c>
      <c r="Q38" s="32">
        <f t="shared" si="4"/>
        <v>4.5884395797171601E-2</v>
      </c>
      <c r="R38" s="32">
        <f t="shared" si="4"/>
        <v>4.6391957625208438E-2</v>
      </c>
      <c r="S38" s="32">
        <f t="shared" ref="S38:AG38" si="9">S18*S$9</f>
        <v>4.5620323948269717E-2</v>
      </c>
      <c r="T38" s="32">
        <f t="shared" si="9"/>
        <v>4.5204782778232595E-2</v>
      </c>
      <c r="U38" s="32">
        <f t="shared" si="9"/>
        <v>4.5011112305076748E-2</v>
      </c>
      <c r="V38" s="32">
        <f t="shared" si="9"/>
        <v>4.4959696907669787E-2</v>
      </c>
      <c r="W38" s="32">
        <f t="shared" si="9"/>
        <v>4.4516029693643544E-2</v>
      </c>
      <c r="X38" s="32">
        <f t="shared" si="9"/>
        <v>4.4356077608455384E-2</v>
      </c>
      <c r="Y38" s="32">
        <f t="shared" si="9"/>
        <v>4.4227230202277888E-2</v>
      </c>
      <c r="Z38" s="32">
        <f t="shared" si="9"/>
        <v>4.3898803570127633E-2</v>
      </c>
      <c r="AA38" s="32">
        <f t="shared" si="9"/>
        <v>4.3689159134660524E-2</v>
      </c>
      <c r="AB38" s="32">
        <f t="shared" si="9"/>
        <v>4.3504703637814265E-2</v>
      </c>
      <c r="AC38" s="32">
        <f t="shared" si="9"/>
        <v>4.3557446626066816E-2</v>
      </c>
      <c r="AD38" s="32">
        <f t="shared" si="9"/>
        <v>4.3289033574419482E-2</v>
      </c>
      <c r="AE38" s="32">
        <f t="shared" si="9"/>
        <v>4.3184458360536908E-2</v>
      </c>
      <c r="AF38" s="32">
        <f t="shared" si="9"/>
        <v>4.2808530448778373E-2</v>
      </c>
      <c r="AG38" s="32">
        <f t="shared" si="9"/>
        <v>4.276657706230743E-2</v>
      </c>
    </row>
    <row r="39" spans="1:33" x14ac:dyDescent="0.35">
      <c r="B39" t="s">
        <v>382</v>
      </c>
      <c r="C39" s="32">
        <f t="shared" si="4"/>
        <v>3.8993384260102046E-3</v>
      </c>
      <c r="D39" s="32">
        <f t="shared" si="4"/>
        <v>3.4119804992953106E-3</v>
      </c>
      <c r="E39" s="32">
        <f t="shared" si="4"/>
        <v>3.6484476602492879E-3</v>
      </c>
      <c r="F39" s="32">
        <f t="shared" si="4"/>
        <v>3.6512673355590976E-3</v>
      </c>
      <c r="G39" s="32">
        <f t="shared" si="4"/>
        <v>3.5943652314136569E-3</v>
      </c>
      <c r="H39" s="32">
        <f t="shared" si="4"/>
        <v>3.5688500736947549E-3</v>
      </c>
      <c r="I39" s="32">
        <f t="shared" si="4"/>
        <v>3.5246199061481987E-3</v>
      </c>
      <c r="J39" s="32">
        <f t="shared" si="4"/>
        <v>3.4947930091642231E-3</v>
      </c>
      <c r="K39" s="32">
        <f t="shared" si="4"/>
        <v>3.5013970133997902E-3</v>
      </c>
      <c r="L39" s="32">
        <f t="shared" si="4"/>
        <v>3.5057502187312065E-3</v>
      </c>
      <c r="M39" s="32">
        <f t="shared" si="4"/>
        <v>3.5455107481183333E-3</v>
      </c>
      <c r="N39" s="32">
        <f t="shared" si="4"/>
        <v>3.5837236638875448E-3</v>
      </c>
      <c r="O39" s="32">
        <f t="shared" si="4"/>
        <v>3.5830518932993129E-3</v>
      </c>
      <c r="P39" s="32">
        <f t="shared" si="4"/>
        <v>3.5947083519692925E-3</v>
      </c>
      <c r="Q39" s="32">
        <f t="shared" si="4"/>
        <v>3.6043182699089277E-3</v>
      </c>
      <c r="R39" s="32">
        <f t="shared" si="4"/>
        <v>3.6038971474126181E-3</v>
      </c>
      <c r="S39" s="32">
        <f t="shared" ref="S39:AG39" si="10">S19*S$9</f>
        <v>3.5791620513278949E-3</v>
      </c>
      <c r="T39" s="32">
        <f t="shared" si="10"/>
        <v>3.5686153230703199E-3</v>
      </c>
      <c r="U39" s="32">
        <f t="shared" si="10"/>
        <v>3.5641976351569729E-3</v>
      </c>
      <c r="V39" s="32">
        <f t="shared" si="10"/>
        <v>3.5553308132618747E-3</v>
      </c>
      <c r="W39" s="32">
        <f t="shared" si="10"/>
        <v>3.5427311884931958E-3</v>
      </c>
      <c r="X39" s="32">
        <f t="shared" si="10"/>
        <v>3.5362187046744614E-3</v>
      </c>
      <c r="Y39" s="32">
        <f t="shared" si="10"/>
        <v>3.5267196133447541E-3</v>
      </c>
      <c r="Z39" s="32">
        <f t="shared" si="10"/>
        <v>3.515381272698858E-3</v>
      </c>
      <c r="AA39" s="32">
        <f t="shared" si="10"/>
        <v>3.5088657173292671E-3</v>
      </c>
      <c r="AB39" s="32">
        <f t="shared" si="10"/>
        <v>3.5078941493271905E-3</v>
      </c>
      <c r="AC39" s="32">
        <f t="shared" si="10"/>
        <v>3.503450342223892E-3</v>
      </c>
      <c r="AD39" s="32">
        <f t="shared" si="10"/>
        <v>3.4927769693745537E-3</v>
      </c>
      <c r="AE39" s="32">
        <f t="shared" si="10"/>
        <v>3.4838192767537887E-3</v>
      </c>
      <c r="AF39" s="32">
        <f t="shared" si="10"/>
        <v>3.4737004148332699E-3</v>
      </c>
      <c r="AG39" s="32">
        <f t="shared" si="10"/>
        <v>3.4690208154074267E-3</v>
      </c>
    </row>
    <row r="40" spans="1:33" x14ac:dyDescent="0.35">
      <c r="B40" t="s">
        <v>202</v>
      </c>
      <c r="C40" s="32">
        <f t="shared" si="4"/>
        <v>7.5659021555906703E-2</v>
      </c>
      <c r="D40" s="32">
        <f t="shared" si="4"/>
        <v>0.10291064316188628</v>
      </c>
      <c r="E40" s="32">
        <f t="shared" si="4"/>
        <v>0.10416472155646631</v>
      </c>
      <c r="F40" s="32">
        <f t="shared" si="4"/>
        <v>0.10004383040302658</v>
      </c>
      <c r="G40" s="32">
        <f t="shared" si="4"/>
        <v>9.9906501421951011E-2</v>
      </c>
      <c r="H40" s="32">
        <f t="shared" si="4"/>
        <v>9.9410609076737516E-2</v>
      </c>
      <c r="I40" s="32">
        <f t="shared" si="4"/>
        <v>9.9825558381088114E-2</v>
      </c>
      <c r="J40" s="32">
        <f t="shared" si="4"/>
        <v>0.1017542140653688</v>
      </c>
      <c r="K40" s="32">
        <f t="shared" si="4"/>
        <v>0.10220993266556801</v>
      </c>
      <c r="L40" s="32">
        <f t="shared" si="4"/>
        <v>0.103390684724567</v>
      </c>
      <c r="M40" s="32">
        <f t="shared" si="4"/>
        <v>0.10755976910564806</v>
      </c>
      <c r="N40" s="32">
        <f t="shared" si="4"/>
        <v>0.10544641330342121</v>
      </c>
      <c r="O40" s="32">
        <f t="shared" si="4"/>
        <v>0.10727928142263406</v>
      </c>
      <c r="P40" s="32">
        <f t="shared" si="4"/>
        <v>0.10777486674483341</v>
      </c>
      <c r="Q40" s="32">
        <f t="shared" si="4"/>
        <v>0.1095472330189541</v>
      </c>
      <c r="R40" s="32">
        <f t="shared" si="4"/>
        <v>0.10791551493768073</v>
      </c>
      <c r="S40" s="32">
        <f t="shared" ref="S40:AG40" si="11">S20*S$9</f>
        <v>0.10855846043152433</v>
      </c>
      <c r="T40" s="32">
        <f t="shared" si="11"/>
        <v>0.10916574053977628</v>
      </c>
      <c r="U40" s="32">
        <f t="shared" si="11"/>
        <v>0.10958257869128535</v>
      </c>
      <c r="V40" s="32">
        <f t="shared" si="11"/>
        <v>0.10907815675617624</v>
      </c>
      <c r="W40" s="32">
        <f t="shared" si="11"/>
        <v>0.1096554923737397</v>
      </c>
      <c r="X40" s="32">
        <f t="shared" si="11"/>
        <v>0.10975061593099826</v>
      </c>
      <c r="Y40" s="32">
        <f t="shared" si="11"/>
        <v>0.10951583741384203</v>
      </c>
      <c r="Z40" s="32">
        <f t="shared" si="11"/>
        <v>0.10978026236157029</v>
      </c>
      <c r="AA40" s="32">
        <f t="shared" si="11"/>
        <v>0.11006974141731937</v>
      </c>
      <c r="AB40" s="32">
        <f t="shared" si="11"/>
        <v>0.11066423276850046</v>
      </c>
      <c r="AC40" s="32">
        <f t="shared" si="11"/>
        <v>0.1102014546915619</v>
      </c>
      <c r="AD40" s="32">
        <f t="shared" si="11"/>
        <v>0.11035617580212627</v>
      </c>
      <c r="AE40" s="32">
        <f t="shared" si="11"/>
        <v>0.11006811401568678</v>
      </c>
      <c r="AF40" s="32">
        <f t="shared" si="11"/>
        <v>0.11064336539203833</v>
      </c>
      <c r="AG40" s="32">
        <f t="shared" si="11"/>
        <v>0.11069252932685279</v>
      </c>
    </row>
    <row r="41" spans="1:33" x14ac:dyDescent="0.35">
      <c r="B41" t="s">
        <v>203</v>
      </c>
      <c r="C41" s="32">
        <f t="shared" si="4"/>
        <v>2.1035509929031318E-2</v>
      </c>
      <c r="D41" s="32">
        <f t="shared" si="4"/>
        <v>1.8460160318266104E-2</v>
      </c>
      <c r="E41" s="32">
        <f t="shared" si="4"/>
        <v>2.0501937719762536E-2</v>
      </c>
      <c r="F41" s="32">
        <f t="shared" si="4"/>
        <v>2.1214951482880339E-2</v>
      </c>
      <c r="G41" s="32">
        <f t="shared" si="4"/>
        <v>2.1320481911583273E-2</v>
      </c>
      <c r="H41" s="32">
        <f t="shared" si="4"/>
        <v>2.1415326889112254E-2</v>
      </c>
      <c r="I41" s="32">
        <f t="shared" si="4"/>
        <v>2.1382125497858007E-2</v>
      </c>
      <c r="J41" s="32">
        <f t="shared" si="4"/>
        <v>2.1569537429782848E-2</v>
      </c>
      <c r="K41" s="32">
        <f t="shared" si="4"/>
        <v>2.1865359292862797E-2</v>
      </c>
      <c r="L41" s="32">
        <f t="shared" si="4"/>
        <v>2.2089345347288156E-2</v>
      </c>
      <c r="M41" s="32">
        <f t="shared" si="4"/>
        <v>2.2353669748281312E-2</v>
      </c>
      <c r="N41" s="32">
        <f t="shared" si="4"/>
        <v>2.2980744413648994E-2</v>
      </c>
      <c r="O41" s="32">
        <f t="shared" si="4"/>
        <v>2.3063264910433763E-2</v>
      </c>
      <c r="P41" s="32">
        <f t="shared" si="4"/>
        <v>2.3318632815871879E-2</v>
      </c>
      <c r="Q41" s="32">
        <f t="shared" si="4"/>
        <v>2.3522925187744056E-2</v>
      </c>
      <c r="R41" s="32">
        <f t="shared" si="4"/>
        <v>2.3794721807174804E-2</v>
      </c>
      <c r="S41" s="32">
        <f t="shared" ref="S41:AG41" si="12">S21*S$9</f>
        <v>2.371712496180341E-2</v>
      </c>
      <c r="T41" s="32">
        <f t="shared" si="12"/>
        <v>2.3777037611249101E-2</v>
      </c>
      <c r="U41" s="32">
        <f t="shared" si="12"/>
        <v>2.3847209652428356E-2</v>
      </c>
      <c r="V41" s="32">
        <f t="shared" si="12"/>
        <v>2.394988787023301E-2</v>
      </c>
      <c r="W41" s="32">
        <f t="shared" si="12"/>
        <v>2.3945957912032554E-2</v>
      </c>
      <c r="X41" s="32">
        <f t="shared" si="12"/>
        <v>2.402754864814003E-2</v>
      </c>
      <c r="Y41" s="32">
        <f t="shared" si="12"/>
        <v>2.4068914602531112E-2</v>
      </c>
      <c r="Z41" s="32">
        <f t="shared" si="12"/>
        <v>2.4101984379496715E-2</v>
      </c>
      <c r="AA41" s="32">
        <f t="shared" si="12"/>
        <v>2.4126425719297014E-2</v>
      </c>
      <c r="AB41" s="32">
        <f t="shared" si="12"/>
        <v>2.4193093271221544E-2</v>
      </c>
      <c r="AC41" s="32">
        <f t="shared" si="12"/>
        <v>2.4297702255725688E-2</v>
      </c>
      <c r="AD41" s="32">
        <f t="shared" si="12"/>
        <v>2.4302652396622056E-2</v>
      </c>
      <c r="AE41" s="32">
        <f t="shared" si="12"/>
        <v>2.4334801916450124E-2</v>
      </c>
      <c r="AF41" s="32">
        <f t="shared" si="12"/>
        <v>2.4313874603999943E-2</v>
      </c>
      <c r="AG41" s="32">
        <f t="shared" si="12"/>
        <v>2.4407190598501733E-2</v>
      </c>
    </row>
    <row r="42" spans="1:33" x14ac:dyDescent="0.35">
      <c r="A42" s="93" t="s">
        <v>1517</v>
      </c>
      <c r="B42" t="s">
        <v>167</v>
      </c>
      <c r="C42" s="32">
        <f>C23*C$10</f>
        <v>2.5724910040040839E-2</v>
      </c>
      <c r="D42" s="32">
        <f t="shared" ref="D42:AG49" si="13">D23*D$10</f>
        <v>2.0422590797260828E-2</v>
      </c>
      <c r="E42" s="32">
        <f t="shared" si="13"/>
        <v>2.0891191868574445E-2</v>
      </c>
      <c r="F42" s="32">
        <f t="shared" si="13"/>
        <v>2.1745246388059265E-2</v>
      </c>
      <c r="G42" s="32">
        <f t="shared" si="13"/>
        <v>2.1863871733083781E-2</v>
      </c>
      <c r="H42" s="32">
        <f t="shared" si="13"/>
        <v>2.1988489724231036E-2</v>
      </c>
      <c r="I42" s="32">
        <f t="shared" si="13"/>
        <v>2.1906659087373256E-2</v>
      </c>
      <c r="J42" s="32">
        <f t="shared" si="13"/>
        <v>2.1629694185954059E-2</v>
      </c>
      <c r="K42" s="32">
        <f t="shared" si="13"/>
        <v>2.1620257698752449E-2</v>
      </c>
      <c r="L42" s="32">
        <f t="shared" si="13"/>
        <v>2.1474349926532136E-2</v>
      </c>
      <c r="M42" s="32">
        <f t="shared" si="13"/>
        <v>2.0904748863865383E-2</v>
      </c>
      <c r="N42" s="32">
        <f t="shared" si="13"/>
        <v>2.1321719882144392E-2</v>
      </c>
      <c r="O42" s="32">
        <f t="shared" si="13"/>
        <v>2.1057404788024533E-2</v>
      </c>
      <c r="P42" s="32">
        <f t="shared" si="13"/>
        <v>2.1024020397900495E-2</v>
      </c>
      <c r="Q42" s="32">
        <f t="shared" si="13"/>
        <v>2.0801605499238728E-2</v>
      </c>
      <c r="R42" s="32">
        <f t="shared" si="13"/>
        <v>2.1129761968416566E-2</v>
      </c>
      <c r="S42" s="32">
        <f t="shared" si="13"/>
        <v>2.1005007384794765E-2</v>
      </c>
      <c r="T42" s="32">
        <f t="shared" si="13"/>
        <v>2.0917581970118133E-2</v>
      </c>
      <c r="U42" s="32">
        <f t="shared" si="13"/>
        <v>2.0873582158662099E-2</v>
      </c>
      <c r="V42" s="32">
        <f t="shared" si="13"/>
        <v>2.0976825805473744E-2</v>
      </c>
      <c r="W42" s="32">
        <f t="shared" si="13"/>
        <v>2.0885490534912211E-2</v>
      </c>
      <c r="X42" s="32">
        <f t="shared" si="13"/>
        <v>2.0885421509669069E-2</v>
      </c>
      <c r="Y42" s="32">
        <f t="shared" si="13"/>
        <v>2.0936366795535583E-2</v>
      </c>
      <c r="Z42" s="32">
        <f t="shared" si="13"/>
        <v>2.0897587112312453E-2</v>
      </c>
      <c r="AA42" s="32">
        <f t="shared" si="13"/>
        <v>2.0860409367188078E-2</v>
      </c>
      <c r="AB42" s="32">
        <f t="shared" si="13"/>
        <v>2.0779980868531462E-2</v>
      </c>
      <c r="AC42" s="32">
        <f t="shared" si="13"/>
        <v>2.08769357001467E-2</v>
      </c>
      <c r="AD42" s="32">
        <f t="shared" si="13"/>
        <v>2.0853332471217085E-2</v>
      </c>
      <c r="AE42" s="32">
        <f t="shared" si="13"/>
        <v>2.0907717899384448E-2</v>
      </c>
      <c r="AF42" s="32">
        <f t="shared" si="13"/>
        <v>2.0809209789528167E-2</v>
      </c>
      <c r="AG42" s="32">
        <f t="shared" si="13"/>
        <v>2.0819600972996368E-2</v>
      </c>
    </row>
    <row r="43" spans="1:33" x14ac:dyDescent="0.35">
      <c r="B43" t="s">
        <v>174</v>
      </c>
      <c r="C43" s="32">
        <f t="shared" ref="C43:R49" si="14">C24*C$10</f>
        <v>0.11824679229811114</v>
      </c>
      <c r="D43" s="32">
        <f t="shared" si="14"/>
        <v>0.12814175627619698</v>
      </c>
      <c r="E43" s="32">
        <f t="shared" si="14"/>
        <v>0.12314000106211466</v>
      </c>
      <c r="F43" s="32">
        <f t="shared" si="14"/>
        <v>0.12433429950361051</v>
      </c>
      <c r="G43" s="32">
        <f t="shared" si="14"/>
        <v>0.12643823736329016</v>
      </c>
      <c r="H43" s="32">
        <f t="shared" si="14"/>
        <v>0.12787045520621024</v>
      </c>
      <c r="I43" s="32">
        <f t="shared" si="14"/>
        <v>0.12905775599595629</v>
      </c>
      <c r="J43" s="32">
        <f t="shared" si="14"/>
        <v>0.1296334149652395</v>
      </c>
      <c r="K43" s="32">
        <f t="shared" si="14"/>
        <v>0.12978008762956134</v>
      </c>
      <c r="L43" s="32">
        <f t="shared" si="14"/>
        <v>0.12991707447335846</v>
      </c>
      <c r="M43" s="32">
        <f t="shared" si="14"/>
        <v>0.12914883678345795</v>
      </c>
      <c r="N43" s="32">
        <f t="shared" si="14"/>
        <v>0.12906915441405686</v>
      </c>
      <c r="O43" s="32">
        <f t="shared" si="14"/>
        <v>0.12916341344381749</v>
      </c>
      <c r="P43" s="32">
        <f t="shared" si="14"/>
        <v>0.1291295354883096</v>
      </c>
      <c r="Q43" s="32">
        <f t="shared" si="14"/>
        <v>0.12894805612095137</v>
      </c>
      <c r="R43" s="32">
        <f t="shared" si="14"/>
        <v>0.12931874569924159</v>
      </c>
      <c r="S43" s="32">
        <f t="shared" si="13"/>
        <v>0.1299918156191836</v>
      </c>
      <c r="T43" s="32">
        <f t="shared" si="13"/>
        <v>0.13028009517263797</v>
      </c>
      <c r="U43" s="32">
        <f t="shared" si="13"/>
        <v>0.13041965991837473</v>
      </c>
      <c r="V43" s="32">
        <f t="shared" si="13"/>
        <v>0.13082487581192526</v>
      </c>
      <c r="W43" s="32">
        <f t="shared" si="13"/>
        <v>0.13113734608615127</v>
      </c>
      <c r="X43" s="32">
        <f t="shared" si="13"/>
        <v>0.13138614488348574</v>
      </c>
      <c r="Y43" s="32">
        <f t="shared" si="13"/>
        <v>0.13171273037762851</v>
      </c>
      <c r="Z43" s="32">
        <f t="shared" si="13"/>
        <v>0.13205231089848987</v>
      </c>
      <c r="AA43" s="32">
        <f t="shared" si="13"/>
        <v>0.13225825301665289</v>
      </c>
      <c r="AB43" s="32">
        <f t="shared" si="13"/>
        <v>0.13230123036246577</v>
      </c>
      <c r="AC43" s="32">
        <f t="shared" si="13"/>
        <v>0.13255128943608371</v>
      </c>
      <c r="AD43" s="32">
        <f t="shared" si="13"/>
        <v>0.13285463318273424</v>
      </c>
      <c r="AE43" s="32">
        <f t="shared" si="13"/>
        <v>0.13314654587516309</v>
      </c>
      <c r="AF43" s="32">
        <f t="shared" si="13"/>
        <v>0.13337563697315283</v>
      </c>
      <c r="AG43" s="32">
        <f t="shared" si="13"/>
        <v>0.13352453543456977</v>
      </c>
    </row>
    <row r="44" spans="1:33" x14ac:dyDescent="0.35">
      <c r="B44" t="s">
        <v>175</v>
      </c>
      <c r="C44" s="32">
        <f t="shared" si="14"/>
        <v>1.7932498478878973E-2</v>
      </c>
      <c r="D44" s="32">
        <f t="shared" si="13"/>
        <v>2.5508088258940641E-2</v>
      </c>
      <c r="E44" s="32">
        <f t="shared" si="13"/>
        <v>2.3946264553953215E-2</v>
      </c>
      <c r="F44" s="32">
        <f t="shared" si="13"/>
        <v>2.2739845328895471E-2</v>
      </c>
      <c r="G44" s="32">
        <f t="shared" si="13"/>
        <v>2.2977823229349478E-2</v>
      </c>
      <c r="H44" s="32">
        <f t="shared" si="13"/>
        <v>2.2713972616192846E-2</v>
      </c>
      <c r="I44" s="32">
        <f t="shared" si="13"/>
        <v>2.3486291818621604E-2</v>
      </c>
      <c r="J44" s="32">
        <f t="shared" si="13"/>
        <v>2.3851333088330314E-2</v>
      </c>
      <c r="K44" s="32">
        <f t="shared" si="13"/>
        <v>2.3724442112177287E-2</v>
      </c>
      <c r="L44" s="32">
        <f t="shared" si="13"/>
        <v>2.3758297241581634E-2</v>
      </c>
      <c r="M44" s="32">
        <f t="shared" si="13"/>
        <v>2.3997495655945746E-2</v>
      </c>
      <c r="N44" s="32">
        <f t="shared" si="13"/>
        <v>2.3228998410670876E-2</v>
      </c>
      <c r="O44" s="32">
        <f t="shared" si="13"/>
        <v>2.3462731870564243E-2</v>
      </c>
      <c r="P44" s="32">
        <f t="shared" si="13"/>
        <v>2.3380596428258682E-2</v>
      </c>
      <c r="Q44" s="32">
        <f t="shared" si="13"/>
        <v>2.3587603922964408E-2</v>
      </c>
      <c r="R44" s="32">
        <f t="shared" si="13"/>
        <v>2.3217922374304669E-2</v>
      </c>
      <c r="S44" s="32">
        <f t="shared" si="13"/>
        <v>2.3462440694450512E-2</v>
      </c>
      <c r="T44" s="32">
        <f t="shared" si="13"/>
        <v>2.3585170176099915E-2</v>
      </c>
      <c r="U44" s="32">
        <f t="shared" si="13"/>
        <v>2.3606670494961384E-2</v>
      </c>
      <c r="V44" s="32">
        <f t="shared" si="13"/>
        <v>2.352800860435492E-2</v>
      </c>
      <c r="W44" s="32">
        <f t="shared" si="13"/>
        <v>2.3680329258923515E-2</v>
      </c>
      <c r="X44" s="32">
        <f t="shared" si="13"/>
        <v>2.3683906584030291E-2</v>
      </c>
      <c r="Y44" s="32">
        <f t="shared" si="13"/>
        <v>2.3660044340357199E-2</v>
      </c>
      <c r="Z44" s="32">
        <f t="shared" si="13"/>
        <v>2.3754600217658937E-2</v>
      </c>
      <c r="AA44" s="32">
        <f t="shared" si="13"/>
        <v>2.3801295296983268E-2</v>
      </c>
      <c r="AB44" s="32">
        <f t="shared" si="13"/>
        <v>2.3857240646425009E-2</v>
      </c>
      <c r="AC44" s="32">
        <f t="shared" si="13"/>
        <v>2.3743667755170724E-2</v>
      </c>
      <c r="AD44" s="32">
        <f t="shared" si="13"/>
        <v>2.3817740447800738E-2</v>
      </c>
      <c r="AE44" s="32">
        <f t="shared" si="13"/>
        <v>2.3804996271094069E-2</v>
      </c>
      <c r="AF44" s="32">
        <f t="shared" si="13"/>
        <v>2.3954599078744237E-2</v>
      </c>
      <c r="AG44" s="32">
        <f t="shared" si="13"/>
        <v>2.394428982076138E-2</v>
      </c>
    </row>
    <row r="45" spans="1:33" x14ac:dyDescent="0.35">
      <c r="B45" t="s">
        <v>176</v>
      </c>
      <c r="C45" s="32">
        <f t="shared" si="14"/>
        <v>2.5214771900281454E-2</v>
      </c>
      <c r="D45" s="32">
        <f t="shared" si="13"/>
        <v>2.5896370045315115E-2</v>
      </c>
      <c r="E45" s="32">
        <f t="shared" si="13"/>
        <v>2.5058985228182454E-2</v>
      </c>
      <c r="F45" s="32">
        <f t="shared" si="13"/>
        <v>2.5079907417757411E-2</v>
      </c>
      <c r="G45" s="32">
        <f t="shared" si="13"/>
        <v>2.5217568715644324E-2</v>
      </c>
      <c r="H45" s="32">
        <f t="shared" si="13"/>
        <v>2.515764865737868E-2</v>
      </c>
      <c r="I45" s="32">
        <f t="shared" si="13"/>
        <v>2.5404186603685451E-2</v>
      </c>
      <c r="J45" s="32">
        <f t="shared" si="13"/>
        <v>2.5328464259993827E-2</v>
      </c>
      <c r="K45" s="32">
        <f t="shared" si="13"/>
        <v>2.5230854860625533E-2</v>
      </c>
      <c r="L45" s="32">
        <f t="shared" si="13"/>
        <v>2.5124483674679711E-2</v>
      </c>
      <c r="M45" s="32">
        <f t="shared" si="13"/>
        <v>2.4827468982067294E-2</v>
      </c>
      <c r="N45" s="32">
        <f t="shared" si="13"/>
        <v>2.4741476829987556E-2</v>
      </c>
      <c r="O45" s="32">
        <f t="shared" si="13"/>
        <v>2.464856432463618E-2</v>
      </c>
      <c r="P45" s="32">
        <f t="shared" si="13"/>
        <v>2.4555893188664291E-2</v>
      </c>
      <c r="Q45" s="32">
        <f t="shared" si="13"/>
        <v>2.4464419604070885E-2</v>
      </c>
      <c r="R45" s="32">
        <f t="shared" si="13"/>
        <v>2.4494011906058013E-2</v>
      </c>
      <c r="S45" s="32">
        <f t="shared" si="13"/>
        <v>2.4525071963143324E-2</v>
      </c>
      <c r="T45" s="32">
        <f t="shared" si="13"/>
        <v>2.4507797390559916E-2</v>
      </c>
      <c r="U45" s="32">
        <f t="shared" si="13"/>
        <v>2.4481714835731749E-2</v>
      </c>
      <c r="V45" s="32">
        <f t="shared" si="13"/>
        <v>2.4499796104316119E-2</v>
      </c>
      <c r="W45" s="32">
        <f t="shared" si="13"/>
        <v>2.44967925657576E-2</v>
      </c>
      <c r="X45" s="32">
        <f t="shared" si="13"/>
        <v>2.4491408337082014E-2</v>
      </c>
      <c r="Y45" s="32">
        <f t="shared" si="13"/>
        <v>2.4505679616994624E-2</v>
      </c>
      <c r="Z45" s="32">
        <f t="shared" si="13"/>
        <v>2.4511812008522083E-2</v>
      </c>
      <c r="AA45" s="32">
        <f t="shared" si="13"/>
        <v>2.4500159647680212E-2</v>
      </c>
      <c r="AB45" s="32">
        <f t="shared" si="13"/>
        <v>2.4461611471301926E-2</v>
      </c>
      <c r="AC45" s="32">
        <f t="shared" si="13"/>
        <v>2.4469503678327117E-2</v>
      </c>
      <c r="AD45" s="32">
        <f t="shared" si="13"/>
        <v>2.4479013304228078E-2</v>
      </c>
      <c r="AE45" s="32">
        <f t="shared" si="13"/>
        <v>2.4500279288886435E-2</v>
      </c>
      <c r="AF45" s="32">
        <f t="shared" si="13"/>
        <v>2.4494111482512924E-2</v>
      </c>
      <c r="AG45" s="32">
        <f t="shared" si="13"/>
        <v>2.4487645107317938E-2</v>
      </c>
    </row>
    <row r="46" spans="1:33" x14ac:dyDescent="0.35">
      <c r="B46" t="s">
        <v>177</v>
      </c>
      <c r="C46" s="32">
        <f t="shared" si="14"/>
        <v>3.0466396993235188E-2</v>
      </c>
      <c r="D46" s="32">
        <f t="shared" si="13"/>
        <v>2.7517124806924382E-2</v>
      </c>
      <c r="E46" s="32">
        <f t="shared" si="13"/>
        <v>2.7044683381198295E-2</v>
      </c>
      <c r="F46" s="32">
        <f t="shared" si="13"/>
        <v>2.7116654996237208E-2</v>
      </c>
      <c r="G46" s="32">
        <f t="shared" si="13"/>
        <v>2.7013097582964062E-2</v>
      </c>
      <c r="H46" s="32">
        <f t="shared" si="13"/>
        <v>2.7169099301135563E-2</v>
      </c>
      <c r="I46" s="32">
        <f t="shared" si="13"/>
        <v>2.6826050576361532E-2</v>
      </c>
      <c r="J46" s="32">
        <f t="shared" si="13"/>
        <v>2.655373702853283E-2</v>
      </c>
      <c r="K46" s="32">
        <f t="shared" si="13"/>
        <v>2.6369650554348045E-2</v>
      </c>
      <c r="L46" s="32">
        <f t="shared" si="13"/>
        <v>2.6143268077263276E-2</v>
      </c>
      <c r="M46" s="32">
        <f t="shared" si="13"/>
        <v>2.5654986237663643E-2</v>
      </c>
      <c r="N46" s="32">
        <f t="shared" si="13"/>
        <v>2.5627063324375102E-2</v>
      </c>
      <c r="O46" s="32">
        <f t="shared" si="13"/>
        <v>2.5397874388155783E-2</v>
      </c>
      <c r="P46" s="32">
        <f t="shared" si="13"/>
        <v>2.5244322667514751E-2</v>
      </c>
      <c r="Q46" s="32">
        <f t="shared" si="13"/>
        <v>2.4977476857083791E-2</v>
      </c>
      <c r="R46" s="32">
        <f t="shared" si="13"/>
        <v>2.5037724619894595E-2</v>
      </c>
      <c r="S46" s="32">
        <f t="shared" si="13"/>
        <v>2.4961063348970285E-2</v>
      </c>
      <c r="T46" s="32">
        <f t="shared" si="13"/>
        <v>2.48660040177432E-2</v>
      </c>
      <c r="U46" s="32">
        <f t="shared" si="13"/>
        <v>2.4774781111887623E-2</v>
      </c>
      <c r="V46" s="32">
        <f t="shared" si="13"/>
        <v>2.4771790089522228E-2</v>
      </c>
      <c r="W46" s="32">
        <f t="shared" si="13"/>
        <v>2.4693017828376341E-2</v>
      </c>
      <c r="X46" s="32">
        <f t="shared" si="13"/>
        <v>2.4639748624025338E-2</v>
      </c>
      <c r="Y46" s="32">
        <f t="shared" si="13"/>
        <v>2.4625409031436063E-2</v>
      </c>
      <c r="Z46" s="32">
        <f t="shared" si="13"/>
        <v>2.4570323828725142E-2</v>
      </c>
      <c r="AA46" s="32">
        <f t="shared" si="13"/>
        <v>2.4507838184879688E-2</v>
      </c>
      <c r="AB46" s="32">
        <f t="shared" si="13"/>
        <v>2.4419527395685838E-2</v>
      </c>
      <c r="AC46" s="32">
        <f t="shared" si="13"/>
        <v>2.4415619365466434E-2</v>
      </c>
      <c r="AD46" s="32">
        <f t="shared" si="13"/>
        <v>2.4375198724634027E-2</v>
      </c>
      <c r="AE46" s="32">
        <f t="shared" si="13"/>
        <v>2.4379894706395722E-2</v>
      </c>
      <c r="AF46" s="32">
        <f t="shared" si="13"/>
        <v>2.4308164569796793E-2</v>
      </c>
      <c r="AG46" s="32">
        <f t="shared" si="13"/>
        <v>2.4265987602812712E-2</v>
      </c>
    </row>
    <row r="47" spans="1:33" x14ac:dyDescent="0.35">
      <c r="B47" t="s">
        <v>178</v>
      </c>
      <c r="C47" s="32">
        <f t="shared" si="14"/>
        <v>2.9443200157133174E-2</v>
      </c>
      <c r="D47" s="32">
        <f t="shared" si="13"/>
        <v>2.9225721017057022E-2</v>
      </c>
      <c r="E47" s="32">
        <f t="shared" si="13"/>
        <v>2.8502754986052009E-2</v>
      </c>
      <c r="F47" s="32">
        <f t="shared" si="13"/>
        <v>2.8356666220172612E-2</v>
      </c>
      <c r="G47" s="32">
        <f t="shared" si="13"/>
        <v>2.8403137986589163E-2</v>
      </c>
      <c r="H47" s="32">
        <f t="shared" si="13"/>
        <v>2.8477928674293211E-2</v>
      </c>
      <c r="I47" s="32">
        <f t="shared" si="13"/>
        <v>2.8467416740289183E-2</v>
      </c>
      <c r="J47" s="32">
        <f t="shared" si="13"/>
        <v>2.8353863991513059E-2</v>
      </c>
      <c r="K47" s="32">
        <f t="shared" si="13"/>
        <v>2.8207050695720631E-2</v>
      </c>
      <c r="L47" s="32">
        <f t="shared" si="13"/>
        <v>2.8055353334092287E-2</v>
      </c>
      <c r="M47" s="32">
        <f t="shared" si="13"/>
        <v>2.7717051343862476E-2</v>
      </c>
      <c r="N47" s="32">
        <f t="shared" si="13"/>
        <v>2.7551491040270343E-2</v>
      </c>
      <c r="O47" s="32">
        <f t="shared" si="13"/>
        <v>2.7436837750890487E-2</v>
      </c>
      <c r="P47" s="32">
        <f t="shared" si="13"/>
        <v>2.7306788241321878E-2</v>
      </c>
      <c r="Q47" s="32">
        <f t="shared" si="13"/>
        <v>2.7132888284804903E-2</v>
      </c>
      <c r="R47" s="32">
        <f t="shared" si="13"/>
        <v>2.7116870442184714E-2</v>
      </c>
      <c r="S47" s="32">
        <f t="shared" si="13"/>
        <v>2.713586297532887E-2</v>
      </c>
      <c r="T47" s="32">
        <f t="shared" si="13"/>
        <v>2.7104252365611686E-2</v>
      </c>
      <c r="U47" s="32">
        <f t="shared" si="13"/>
        <v>2.7045708772477573E-2</v>
      </c>
      <c r="V47" s="32">
        <f t="shared" si="13"/>
        <v>2.7046409591200183E-2</v>
      </c>
      <c r="W47" s="32">
        <f t="shared" si="13"/>
        <v>2.703182596401834E-2</v>
      </c>
      <c r="X47" s="32">
        <f t="shared" si="13"/>
        <v>2.7001776736665754E-2</v>
      </c>
      <c r="Y47" s="32">
        <f t="shared" si="13"/>
        <v>2.6999803781911632E-2</v>
      </c>
      <c r="Z47" s="32">
        <f t="shared" si="13"/>
        <v>2.699146743764504E-2</v>
      </c>
      <c r="AA47" s="32">
        <f t="shared" si="13"/>
        <v>2.6962806249725631E-2</v>
      </c>
      <c r="AB47" s="32">
        <f t="shared" si="13"/>
        <v>2.6912763267070369E-2</v>
      </c>
      <c r="AC47" s="32">
        <f t="shared" si="13"/>
        <v>2.689765083370188E-2</v>
      </c>
      <c r="AD47" s="32">
        <f t="shared" si="13"/>
        <v>2.6893439388081666E-2</v>
      </c>
      <c r="AE47" s="32">
        <f t="shared" si="13"/>
        <v>2.6908194332771307E-2</v>
      </c>
      <c r="AF47" s="32">
        <f t="shared" si="13"/>
        <v>2.6892354167985244E-2</v>
      </c>
      <c r="AG47" s="32">
        <f t="shared" si="13"/>
        <v>2.6863786475734997E-2</v>
      </c>
    </row>
    <row r="48" spans="1:33" x14ac:dyDescent="0.35">
      <c r="B48" t="s">
        <v>202</v>
      </c>
      <c r="C48" s="32">
        <f t="shared" si="14"/>
        <v>0.14134497940897447</v>
      </c>
      <c r="D48" s="32">
        <f t="shared" si="13"/>
        <v>0.13695858574153205</v>
      </c>
      <c r="E48" s="32">
        <f t="shared" si="13"/>
        <v>0.13584592980720997</v>
      </c>
      <c r="F48" s="32">
        <f t="shared" si="13"/>
        <v>0.1376199554938029</v>
      </c>
      <c r="G48" s="32">
        <f t="shared" si="13"/>
        <v>0.13898324213671684</v>
      </c>
      <c r="H48" s="32">
        <f t="shared" si="13"/>
        <v>0.14028161834400368</v>
      </c>
      <c r="I48" s="32">
        <f t="shared" si="13"/>
        <v>0.14079890376699467</v>
      </c>
      <c r="J48" s="32">
        <f t="shared" si="13"/>
        <v>0.14074803173234365</v>
      </c>
      <c r="K48" s="32">
        <f t="shared" si="13"/>
        <v>0.14076321860207916</v>
      </c>
      <c r="L48" s="32">
        <f t="shared" si="13"/>
        <v>0.14052418973668715</v>
      </c>
      <c r="M48" s="32">
        <f t="shared" si="13"/>
        <v>0.1388688066758843</v>
      </c>
      <c r="N48" s="32">
        <f t="shared" si="13"/>
        <v>0.13918526949636112</v>
      </c>
      <c r="O48" s="32">
        <f t="shared" si="13"/>
        <v>0.13876942134333242</v>
      </c>
      <c r="P48" s="32">
        <f t="shared" si="13"/>
        <v>0.13856926198530728</v>
      </c>
      <c r="Q48" s="32">
        <f t="shared" si="13"/>
        <v>0.13786609126207816</v>
      </c>
      <c r="R48" s="32">
        <f t="shared" si="13"/>
        <v>0.13855914645107303</v>
      </c>
      <c r="S48" s="32">
        <f t="shared" si="13"/>
        <v>0.13881429267124129</v>
      </c>
      <c r="T48" s="32">
        <f t="shared" si="13"/>
        <v>0.138854852704203</v>
      </c>
      <c r="U48" s="32">
        <f t="shared" si="13"/>
        <v>0.13890008003559925</v>
      </c>
      <c r="V48" s="32">
        <f t="shared" si="13"/>
        <v>0.139306675043641</v>
      </c>
      <c r="W48" s="32">
        <f t="shared" si="13"/>
        <v>0.13939028206169221</v>
      </c>
      <c r="X48" s="32">
        <f t="shared" si="13"/>
        <v>0.13953394939535232</v>
      </c>
      <c r="Y48" s="32">
        <f t="shared" si="13"/>
        <v>0.13984744303250637</v>
      </c>
      <c r="Z48" s="32">
        <f t="shared" si="13"/>
        <v>0.139981153790594</v>
      </c>
      <c r="AA48" s="32">
        <f t="shared" si="13"/>
        <v>0.14004385078672416</v>
      </c>
      <c r="AB48" s="32">
        <f t="shared" si="13"/>
        <v>0.13994524567575065</v>
      </c>
      <c r="AC48" s="32">
        <f t="shared" si="13"/>
        <v>0.1402273356099096</v>
      </c>
      <c r="AD48" s="32">
        <f t="shared" si="13"/>
        <v>0.14037851431437795</v>
      </c>
      <c r="AE48" s="32">
        <f t="shared" si="13"/>
        <v>0.14070656734237202</v>
      </c>
      <c r="AF48" s="32">
        <f t="shared" si="13"/>
        <v>0.14069837155731588</v>
      </c>
      <c r="AG48" s="32">
        <f t="shared" si="13"/>
        <v>0.14076910489215921</v>
      </c>
    </row>
    <row r="49" spans="1:35" x14ac:dyDescent="0.35">
      <c r="B49" t="s">
        <v>203</v>
      </c>
      <c r="C49" s="32">
        <f t="shared" si="14"/>
        <v>0.22262157626070736</v>
      </c>
      <c r="D49" s="32">
        <f t="shared" si="13"/>
        <v>0.22676637234921296</v>
      </c>
      <c r="E49" s="32">
        <f t="shared" si="13"/>
        <v>0.22164061748886429</v>
      </c>
      <c r="F49" s="32">
        <f t="shared" si="13"/>
        <v>0.22269702045751344</v>
      </c>
      <c r="G49" s="32">
        <f t="shared" si="13"/>
        <v>0.22461735475926203</v>
      </c>
      <c r="H49" s="32">
        <f t="shared" si="13"/>
        <v>0.22640084996859883</v>
      </c>
      <c r="I49" s="32">
        <f t="shared" si="13"/>
        <v>0.22749677676902919</v>
      </c>
      <c r="J49" s="32">
        <f t="shared" si="13"/>
        <v>0.22742129800786628</v>
      </c>
      <c r="K49" s="32">
        <f t="shared" si="13"/>
        <v>0.2271518748835408</v>
      </c>
      <c r="L49" s="32">
        <f t="shared" si="13"/>
        <v>0.2267624443433926</v>
      </c>
      <c r="M49" s="32">
        <f t="shared" si="13"/>
        <v>0.22443751586103916</v>
      </c>
      <c r="N49" s="32">
        <f t="shared" si="13"/>
        <v>0.22394135401589602</v>
      </c>
      <c r="O49" s="32">
        <f t="shared" si="13"/>
        <v>0.22355337742892026</v>
      </c>
      <c r="P49" s="32">
        <f t="shared" si="13"/>
        <v>0.2231243924952383</v>
      </c>
      <c r="Q49" s="32">
        <f t="shared" si="13"/>
        <v>0.22222727790673602</v>
      </c>
      <c r="R49" s="32">
        <f t="shared" si="13"/>
        <v>0.22269865222291377</v>
      </c>
      <c r="S49" s="32">
        <f t="shared" si="13"/>
        <v>0.22333906332445674</v>
      </c>
      <c r="T49" s="32">
        <f t="shared" si="13"/>
        <v>0.22352513266481436</v>
      </c>
      <c r="U49" s="32">
        <f t="shared" si="13"/>
        <v>0.22355919324237047</v>
      </c>
      <c r="V49" s="32">
        <f t="shared" si="13"/>
        <v>0.22402694681216564</v>
      </c>
      <c r="W49" s="32">
        <f t="shared" si="13"/>
        <v>0.22429357658328489</v>
      </c>
      <c r="X49" s="32">
        <f t="shared" si="13"/>
        <v>0.22448560440887044</v>
      </c>
      <c r="Y49" s="32">
        <f t="shared" si="13"/>
        <v>0.22487458890976711</v>
      </c>
      <c r="Z49" s="32">
        <f t="shared" si="13"/>
        <v>0.22517091595517164</v>
      </c>
      <c r="AA49" s="32">
        <f t="shared" si="13"/>
        <v>0.22530498626949938</v>
      </c>
      <c r="AB49" s="32">
        <f t="shared" si="13"/>
        <v>0.22520653865008064</v>
      </c>
      <c r="AC49" s="32">
        <f t="shared" si="13"/>
        <v>0.22546706004047362</v>
      </c>
      <c r="AD49" s="32">
        <f t="shared" si="13"/>
        <v>0.22576686082833719</v>
      </c>
      <c r="AE49" s="32">
        <f t="shared" si="13"/>
        <v>0.22618479620674745</v>
      </c>
      <c r="AF49" s="32">
        <f t="shared" si="13"/>
        <v>0.22634649185015474</v>
      </c>
      <c r="AG49" s="32">
        <f t="shared" si="13"/>
        <v>0.22642299799951388</v>
      </c>
    </row>
    <row r="50" spans="1:35" x14ac:dyDescent="0.35">
      <c r="C50" s="86"/>
    </row>
    <row r="51" spans="1:35" s="91" customFormat="1" x14ac:dyDescent="0.35">
      <c r="A51" s="90"/>
      <c r="B51" s="90" t="s">
        <v>1511</v>
      </c>
    </row>
    <row r="52" spans="1:35" x14ac:dyDescent="0.35">
      <c r="A52" s="93" t="s">
        <v>1506</v>
      </c>
    </row>
    <row r="53" spans="1:35" x14ac:dyDescent="0.35">
      <c r="B53" t="s">
        <v>372</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35">
      <c r="B54" s="92" t="s">
        <v>374</v>
      </c>
      <c r="C54" s="32">
        <f>SUM(C14:C15)*C$9</f>
        <v>1.6121222711343745E-2</v>
      </c>
      <c r="D54" s="32">
        <f t="shared" ref="D54:F54" si="15">SUM(D14:D15)*D$9</f>
        <v>2.1405562809349504E-2</v>
      </c>
      <c r="E54" s="32">
        <f t="shared" si="15"/>
        <v>2.0535059335980106E-2</v>
      </c>
      <c r="F54" s="32">
        <f t="shared" si="15"/>
        <v>1.9405254186165729E-2</v>
      </c>
      <c r="G54" s="32">
        <f t="shared" ref="G54:AG54" si="16">SUM(G14:G15)*G$9</f>
        <v>1.9115256081548758E-2</v>
      </c>
      <c r="H54" s="32">
        <f t="shared" si="16"/>
        <v>1.8953260308495101E-2</v>
      </c>
      <c r="I54" s="32">
        <f t="shared" si="16"/>
        <v>1.8813528357896608E-2</v>
      </c>
      <c r="J54" s="32">
        <f t="shared" si="16"/>
        <v>1.8870291997648114E-2</v>
      </c>
      <c r="K54" s="32">
        <f t="shared" si="16"/>
        <v>1.8824484332811139E-2</v>
      </c>
      <c r="L54" s="32">
        <f t="shared" si="16"/>
        <v>1.8897829581592637E-2</v>
      </c>
      <c r="M54" s="32">
        <f t="shared" si="16"/>
        <v>1.9571748323838099E-2</v>
      </c>
      <c r="N54" s="32">
        <f t="shared" si="16"/>
        <v>1.9043307454180022E-2</v>
      </c>
      <c r="O54" s="32">
        <f t="shared" si="16"/>
        <v>1.9275586681589331E-2</v>
      </c>
      <c r="P54" s="32">
        <f t="shared" si="16"/>
        <v>1.9259567279731035E-2</v>
      </c>
      <c r="Q54" s="32">
        <f t="shared" si="16"/>
        <v>1.9474761878669464E-2</v>
      </c>
      <c r="R54" s="32">
        <f t="shared" si="16"/>
        <v>1.9072391367102592E-2</v>
      </c>
      <c r="S54" s="32">
        <f t="shared" si="16"/>
        <v>1.9117300557008804E-2</v>
      </c>
      <c r="T54" s="32">
        <f t="shared" si="16"/>
        <v>1.9156663434095025E-2</v>
      </c>
      <c r="U54" s="32">
        <f t="shared" si="16"/>
        <v>1.9147477885736446E-2</v>
      </c>
      <c r="V54" s="32">
        <f t="shared" si="16"/>
        <v>1.8985034859993533E-2</v>
      </c>
      <c r="W54" s="32">
        <f t="shared" si="16"/>
        <v>1.9022692939037314E-2</v>
      </c>
      <c r="X54" s="32">
        <f t="shared" si="16"/>
        <v>1.8974994338520689E-2</v>
      </c>
      <c r="Y54" s="32">
        <f t="shared" si="16"/>
        <v>1.8867439225409205E-2</v>
      </c>
      <c r="Z54" s="32">
        <f t="shared" si="16"/>
        <v>1.8863541357615983E-2</v>
      </c>
      <c r="AA54" s="32">
        <f t="shared" si="16"/>
        <v>1.8859034672995413E-2</v>
      </c>
      <c r="AB54" s="32">
        <f t="shared" si="16"/>
        <v>1.8907044995260115E-2</v>
      </c>
      <c r="AC54" s="32">
        <f t="shared" si="16"/>
        <v>1.8769807264768578E-2</v>
      </c>
      <c r="AD54" s="32">
        <f t="shared" si="16"/>
        <v>1.8752198106565972E-2</v>
      </c>
      <c r="AE54" s="32">
        <f t="shared" si="16"/>
        <v>1.8646500659416049E-2</v>
      </c>
      <c r="AF54" s="32">
        <f t="shared" si="16"/>
        <v>1.8706383808835395E-2</v>
      </c>
      <c r="AG54" s="32">
        <f t="shared" si="16"/>
        <v>1.8659639664054876E-2</v>
      </c>
      <c r="AH54" s="32"/>
      <c r="AI54" s="32"/>
    </row>
    <row r="55" spans="1:35" x14ac:dyDescent="0.35">
      <c r="B55" t="s">
        <v>376</v>
      </c>
      <c r="C55" s="32">
        <f t="shared" ref="C55:C60" si="17">C16*C$9</f>
        <v>4.9231514723188652E-2</v>
      </c>
      <c r="D55" s="32">
        <f t="shared" ref="D55:F55" si="18">D16*D$9</f>
        <v>5.9779727993885923E-2</v>
      </c>
      <c r="E55" s="32">
        <f t="shared" si="18"/>
        <v>5.9300231814462867E-2</v>
      </c>
      <c r="F55" s="32">
        <f t="shared" si="18"/>
        <v>5.6384145433249468E-2</v>
      </c>
      <c r="G55" s="32">
        <f t="shared" ref="G55:AG55" si="19">G16*G$9</f>
        <v>5.5158870851321547E-2</v>
      </c>
      <c r="H55" s="32">
        <f t="shared" si="19"/>
        <v>5.4266676923976812E-2</v>
      </c>
      <c r="I55" s="32">
        <f t="shared" si="19"/>
        <v>5.3969873645453491E-2</v>
      </c>
      <c r="J55" s="32">
        <f t="shared" si="19"/>
        <v>5.4160830252349773E-2</v>
      </c>
      <c r="K55" s="32">
        <f t="shared" si="19"/>
        <v>5.3925569149977093E-2</v>
      </c>
      <c r="L55" s="32">
        <f t="shared" si="19"/>
        <v>5.4058247164468484E-2</v>
      </c>
      <c r="M55" s="32">
        <f t="shared" si="19"/>
        <v>5.5737138196120709E-2</v>
      </c>
      <c r="N55" s="32">
        <f t="shared" si="19"/>
        <v>5.4441043936682157E-2</v>
      </c>
      <c r="O55" s="32">
        <f t="shared" si="19"/>
        <v>5.4946650749391986E-2</v>
      </c>
      <c r="P55" s="32">
        <f t="shared" si="19"/>
        <v>5.4878685914749897E-2</v>
      </c>
      <c r="Q55" s="32">
        <f t="shared" si="19"/>
        <v>5.5389156665411908E-2</v>
      </c>
      <c r="R55" s="32">
        <f t="shared" si="19"/>
        <v>5.438256083709446E-2</v>
      </c>
      <c r="S55" s="32">
        <f t="shared" si="19"/>
        <v>5.4375099695470372E-2</v>
      </c>
      <c r="T55" s="32">
        <f t="shared" si="19"/>
        <v>5.4388264958355512E-2</v>
      </c>
      <c r="U55" s="32">
        <f t="shared" si="19"/>
        <v>5.4343530638309989E-2</v>
      </c>
      <c r="V55" s="32">
        <f t="shared" si="19"/>
        <v>5.3885413094520405E-2</v>
      </c>
      <c r="W55" s="32">
        <f t="shared" si="19"/>
        <v>5.3917492134765356E-2</v>
      </c>
      <c r="X55" s="32">
        <f t="shared" si="19"/>
        <v>5.3751887895970116E-2</v>
      </c>
      <c r="Y55" s="32">
        <f t="shared" si="19"/>
        <v>5.344845554429032E-2</v>
      </c>
      <c r="Z55" s="32">
        <f t="shared" si="19"/>
        <v>5.3369524344398706E-2</v>
      </c>
      <c r="AA55" s="32">
        <f t="shared" si="19"/>
        <v>5.3314370613362597E-2</v>
      </c>
      <c r="AB55" s="32">
        <f t="shared" si="19"/>
        <v>5.3405464317018786E-2</v>
      </c>
      <c r="AC55" s="32">
        <f t="shared" si="19"/>
        <v>5.3037935929880167E-2</v>
      </c>
      <c r="AD55" s="32">
        <f t="shared" si="19"/>
        <v>5.2937621203491547E-2</v>
      </c>
      <c r="AE55" s="32">
        <f t="shared" si="19"/>
        <v>5.2648684112079777E-2</v>
      </c>
      <c r="AF55" s="32">
        <f t="shared" si="19"/>
        <v>5.2742157314736013E-2</v>
      </c>
      <c r="AG55" s="32">
        <f t="shared" si="19"/>
        <v>5.2612220623821669E-2</v>
      </c>
      <c r="AH55" s="32"/>
      <c r="AI55" s="32"/>
    </row>
    <row r="56" spans="1:35" x14ac:dyDescent="0.35">
      <c r="B56" t="s">
        <v>378</v>
      </c>
      <c r="C56" s="32">
        <f t="shared" si="17"/>
        <v>0.15778514063469481</v>
      </c>
      <c r="D56" s="32">
        <f t="shared" ref="D56:F60" si="20">D17*D$9</f>
        <v>0.12936239942976352</v>
      </c>
      <c r="E56" s="32">
        <f t="shared" si="20"/>
        <v>0.13655394352008893</v>
      </c>
      <c r="F56" s="32">
        <f t="shared" si="20"/>
        <v>0.13905731966618151</v>
      </c>
      <c r="G56" s="32">
        <f t="shared" ref="G56:AG56" si="21">G17*G$9</f>
        <v>0.13619597177321552</v>
      </c>
      <c r="H56" s="32">
        <f t="shared" si="21"/>
        <v>0.13399412723502954</v>
      </c>
      <c r="I56" s="32">
        <f t="shared" si="21"/>
        <v>0.13195044022474225</v>
      </c>
      <c r="J56" s="32">
        <f t="shared" si="21"/>
        <v>0.13046840589175615</v>
      </c>
      <c r="K56" s="32">
        <f t="shared" si="21"/>
        <v>0.13065065906327022</v>
      </c>
      <c r="L56" s="32">
        <f t="shared" si="21"/>
        <v>0.13043451617977156</v>
      </c>
      <c r="M56" s="32">
        <f t="shared" si="21"/>
        <v>0.13039465444345652</v>
      </c>
      <c r="N56" s="32">
        <f t="shared" si="21"/>
        <v>0.13313379027360842</v>
      </c>
      <c r="O56" s="32">
        <f t="shared" si="21"/>
        <v>0.1322953553390962</v>
      </c>
      <c r="P56" s="32">
        <f t="shared" si="21"/>
        <v>0.13268900220480281</v>
      </c>
      <c r="Q56" s="32">
        <f t="shared" si="21"/>
        <v>0.1325716320265394</v>
      </c>
      <c r="R56" s="32">
        <f t="shared" si="21"/>
        <v>0.13326623712238864</v>
      </c>
      <c r="S56" s="32">
        <f t="shared" si="21"/>
        <v>0.13179809640265358</v>
      </c>
      <c r="T56" s="32">
        <f t="shared" si="21"/>
        <v>0.13109828343906127</v>
      </c>
      <c r="U56" s="32">
        <f t="shared" si="21"/>
        <v>0.13084241308099367</v>
      </c>
      <c r="V56" s="32">
        <f t="shared" si="21"/>
        <v>0.13060515354334698</v>
      </c>
      <c r="W56" s="32">
        <f t="shared" si="21"/>
        <v>0.12979109431953176</v>
      </c>
      <c r="X56" s="32">
        <f t="shared" si="21"/>
        <v>0.12949490326651056</v>
      </c>
      <c r="Y56" s="32">
        <f t="shared" si="21"/>
        <v>0.12918335843637119</v>
      </c>
      <c r="Z56" s="32">
        <f t="shared" si="21"/>
        <v>0.12854038509306487</v>
      </c>
      <c r="AA56" s="32">
        <f t="shared" si="21"/>
        <v>0.1281927231633779</v>
      </c>
      <c r="AB56" s="32">
        <f t="shared" si="21"/>
        <v>0.12793354746551924</v>
      </c>
      <c r="AC56" s="32">
        <f t="shared" si="21"/>
        <v>0.12798330691383653</v>
      </c>
      <c r="AD56" s="32">
        <f t="shared" si="21"/>
        <v>0.12745073316973565</v>
      </c>
      <c r="AE56" s="32">
        <f t="shared" si="21"/>
        <v>0.1270946087529731</v>
      </c>
      <c r="AF56" s="32">
        <f t="shared" si="21"/>
        <v>0.12643350140442655</v>
      </c>
      <c r="AG56" s="32">
        <f t="shared" si="21"/>
        <v>0.12629452950202061</v>
      </c>
      <c r="AH56" s="32"/>
      <c r="AI56" s="32"/>
    </row>
    <row r="57" spans="1:35" x14ac:dyDescent="0.35">
      <c r="B57" t="s">
        <v>380</v>
      </c>
      <c r="C57" s="32">
        <f t="shared" si="17"/>
        <v>6.5273112021776061E-2</v>
      </c>
      <c r="D57" s="32">
        <f t="shared" si="20"/>
        <v>4.4232737663585577E-2</v>
      </c>
      <c r="E57" s="32">
        <f t="shared" si="20"/>
        <v>4.9225426384224988E-2</v>
      </c>
      <c r="F57" s="32">
        <f t="shared" si="20"/>
        <v>5.0553490558958157E-2</v>
      </c>
      <c r="G57" s="32">
        <f t="shared" ref="G57:AG57" si="22">G18*G$9</f>
        <v>4.9194416136070326E-2</v>
      </c>
      <c r="H57" s="32">
        <f t="shared" si="22"/>
        <v>4.8331011165363411E-2</v>
      </c>
      <c r="I57" s="32">
        <f t="shared" si="22"/>
        <v>4.7089771456298231E-2</v>
      </c>
      <c r="J57" s="32">
        <f t="shared" si="22"/>
        <v>4.6162081862182965E-2</v>
      </c>
      <c r="K57" s="32">
        <f t="shared" si="22"/>
        <v>4.6175138190379453E-2</v>
      </c>
      <c r="L57" s="32">
        <f t="shared" si="22"/>
        <v>4.5863928878532252E-2</v>
      </c>
      <c r="M57" s="32">
        <f t="shared" si="22"/>
        <v>4.5281079097794871E-2</v>
      </c>
      <c r="N57" s="32">
        <f t="shared" si="22"/>
        <v>4.6704685953821351E-2</v>
      </c>
      <c r="O57" s="32">
        <f t="shared" si="22"/>
        <v>4.6067277776669975E-2</v>
      </c>
      <c r="P57" s="32">
        <f t="shared" si="22"/>
        <v>4.6149822976080078E-2</v>
      </c>
      <c r="Q57" s="32">
        <f t="shared" si="22"/>
        <v>4.5884395797171601E-2</v>
      </c>
      <c r="R57" s="32">
        <f t="shared" si="22"/>
        <v>4.6391957625208438E-2</v>
      </c>
      <c r="S57" s="32">
        <f t="shared" si="22"/>
        <v>4.5620323948269717E-2</v>
      </c>
      <c r="T57" s="32">
        <f t="shared" si="22"/>
        <v>4.5204782778232595E-2</v>
      </c>
      <c r="U57" s="32">
        <f t="shared" si="22"/>
        <v>4.5011112305076748E-2</v>
      </c>
      <c r="V57" s="32">
        <f t="shared" si="22"/>
        <v>4.4959696907669787E-2</v>
      </c>
      <c r="W57" s="32">
        <f t="shared" si="22"/>
        <v>4.4516029693643544E-2</v>
      </c>
      <c r="X57" s="32">
        <f t="shared" si="22"/>
        <v>4.4356077608455384E-2</v>
      </c>
      <c r="Y57" s="32">
        <f t="shared" si="22"/>
        <v>4.4227230202277888E-2</v>
      </c>
      <c r="Z57" s="32">
        <f t="shared" si="22"/>
        <v>4.3898803570127633E-2</v>
      </c>
      <c r="AA57" s="32">
        <f t="shared" si="22"/>
        <v>4.3689159134660524E-2</v>
      </c>
      <c r="AB57" s="32">
        <f t="shared" si="22"/>
        <v>4.3504703637814265E-2</v>
      </c>
      <c r="AC57" s="32">
        <f t="shared" si="22"/>
        <v>4.3557446626066816E-2</v>
      </c>
      <c r="AD57" s="32">
        <f t="shared" si="22"/>
        <v>4.3289033574419482E-2</v>
      </c>
      <c r="AE57" s="32">
        <f t="shared" si="22"/>
        <v>4.3184458360536908E-2</v>
      </c>
      <c r="AF57" s="32">
        <f t="shared" si="22"/>
        <v>4.2808530448778373E-2</v>
      </c>
      <c r="AG57" s="32">
        <f t="shared" si="22"/>
        <v>4.276657706230743E-2</v>
      </c>
      <c r="AH57" s="32"/>
      <c r="AI57" s="32"/>
    </row>
    <row r="58" spans="1:35" x14ac:dyDescent="0.35">
      <c r="B58" t="s">
        <v>382</v>
      </c>
      <c r="C58" s="32">
        <f t="shared" si="17"/>
        <v>3.8993384260102046E-3</v>
      </c>
      <c r="D58" s="32">
        <f t="shared" si="20"/>
        <v>3.4119804992953106E-3</v>
      </c>
      <c r="E58" s="32">
        <f t="shared" si="20"/>
        <v>3.6484476602492879E-3</v>
      </c>
      <c r="F58" s="32">
        <f t="shared" si="20"/>
        <v>3.6512673355590976E-3</v>
      </c>
      <c r="G58" s="32">
        <f t="shared" ref="G58:AG58" si="23">G19*G$9</f>
        <v>3.5943652314136569E-3</v>
      </c>
      <c r="H58" s="32">
        <f t="shared" si="23"/>
        <v>3.5688500736947549E-3</v>
      </c>
      <c r="I58" s="32">
        <f t="shared" si="23"/>
        <v>3.5246199061481987E-3</v>
      </c>
      <c r="J58" s="32">
        <f t="shared" si="23"/>
        <v>3.4947930091642231E-3</v>
      </c>
      <c r="K58" s="32">
        <f t="shared" si="23"/>
        <v>3.5013970133997902E-3</v>
      </c>
      <c r="L58" s="32">
        <f t="shared" si="23"/>
        <v>3.5057502187312065E-3</v>
      </c>
      <c r="M58" s="32">
        <f t="shared" si="23"/>
        <v>3.5455107481183333E-3</v>
      </c>
      <c r="N58" s="32">
        <f t="shared" si="23"/>
        <v>3.5837236638875448E-3</v>
      </c>
      <c r="O58" s="32">
        <f t="shared" si="23"/>
        <v>3.5830518932993129E-3</v>
      </c>
      <c r="P58" s="32">
        <f t="shared" si="23"/>
        <v>3.5947083519692925E-3</v>
      </c>
      <c r="Q58" s="32">
        <f t="shared" si="23"/>
        <v>3.6043182699089277E-3</v>
      </c>
      <c r="R58" s="32">
        <f t="shared" si="23"/>
        <v>3.6038971474126181E-3</v>
      </c>
      <c r="S58" s="32">
        <f t="shared" si="23"/>
        <v>3.5791620513278949E-3</v>
      </c>
      <c r="T58" s="32">
        <f t="shared" si="23"/>
        <v>3.5686153230703199E-3</v>
      </c>
      <c r="U58" s="32">
        <f t="shared" si="23"/>
        <v>3.5641976351569729E-3</v>
      </c>
      <c r="V58" s="32">
        <f t="shared" si="23"/>
        <v>3.5553308132618747E-3</v>
      </c>
      <c r="W58" s="32">
        <f t="shared" si="23"/>
        <v>3.5427311884931958E-3</v>
      </c>
      <c r="X58" s="32">
        <f t="shared" si="23"/>
        <v>3.5362187046744614E-3</v>
      </c>
      <c r="Y58" s="32">
        <f t="shared" si="23"/>
        <v>3.5267196133447541E-3</v>
      </c>
      <c r="Z58" s="32">
        <f t="shared" si="23"/>
        <v>3.515381272698858E-3</v>
      </c>
      <c r="AA58" s="32">
        <f t="shared" si="23"/>
        <v>3.5088657173292671E-3</v>
      </c>
      <c r="AB58" s="32">
        <f t="shared" si="23"/>
        <v>3.5078941493271905E-3</v>
      </c>
      <c r="AC58" s="32">
        <f t="shared" si="23"/>
        <v>3.503450342223892E-3</v>
      </c>
      <c r="AD58" s="32">
        <f t="shared" si="23"/>
        <v>3.4927769693745537E-3</v>
      </c>
      <c r="AE58" s="32">
        <f t="shared" si="23"/>
        <v>3.4838192767537887E-3</v>
      </c>
      <c r="AF58" s="32">
        <f t="shared" si="23"/>
        <v>3.4737004148332699E-3</v>
      </c>
      <c r="AG58" s="32">
        <f t="shared" si="23"/>
        <v>3.4690208154074267E-3</v>
      </c>
      <c r="AH58" s="32"/>
      <c r="AI58" s="32"/>
    </row>
    <row r="59" spans="1:35" x14ac:dyDescent="0.35">
      <c r="B59" t="s">
        <v>202</v>
      </c>
      <c r="C59" s="32">
        <f t="shared" si="17"/>
        <v>7.5659021555906703E-2</v>
      </c>
      <c r="D59" s="32">
        <f t="shared" si="20"/>
        <v>0.10291064316188628</v>
      </c>
      <c r="E59" s="32">
        <f t="shared" si="20"/>
        <v>0.10416472155646631</v>
      </c>
      <c r="F59" s="32">
        <f t="shared" si="20"/>
        <v>0.10004383040302658</v>
      </c>
      <c r="G59" s="32">
        <f t="shared" ref="G59:AG59" si="24">G20*G$9</f>
        <v>9.9906501421951011E-2</v>
      </c>
      <c r="H59" s="32">
        <f t="shared" si="24"/>
        <v>9.9410609076737516E-2</v>
      </c>
      <c r="I59" s="32">
        <f t="shared" si="24"/>
        <v>9.9825558381088114E-2</v>
      </c>
      <c r="J59" s="32">
        <f t="shared" si="24"/>
        <v>0.1017542140653688</v>
      </c>
      <c r="K59" s="32">
        <f t="shared" si="24"/>
        <v>0.10220993266556801</v>
      </c>
      <c r="L59" s="32">
        <f t="shared" si="24"/>
        <v>0.103390684724567</v>
      </c>
      <c r="M59" s="32">
        <f t="shared" si="24"/>
        <v>0.10755976910564806</v>
      </c>
      <c r="N59" s="32">
        <f t="shared" si="24"/>
        <v>0.10544641330342121</v>
      </c>
      <c r="O59" s="32">
        <f t="shared" si="24"/>
        <v>0.10727928142263406</v>
      </c>
      <c r="P59" s="32">
        <f t="shared" si="24"/>
        <v>0.10777486674483341</v>
      </c>
      <c r="Q59" s="32">
        <f t="shared" si="24"/>
        <v>0.1095472330189541</v>
      </c>
      <c r="R59" s="32">
        <f t="shared" si="24"/>
        <v>0.10791551493768073</v>
      </c>
      <c r="S59" s="32">
        <f t="shared" si="24"/>
        <v>0.10855846043152433</v>
      </c>
      <c r="T59" s="32">
        <f t="shared" si="24"/>
        <v>0.10916574053977628</v>
      </c>
      <c r="U59" s="32">
        <f t="shared" si="24"/>
        <v>0.10958257869128535</v>
      </c>
      <c r="V59" s="32">
        <f t="shared" si="24"/>
        <v>0.10907815675617624</v>
      </c>
      <c r="W59" s="32">
        <f t="shared" si="24"/>
        <v>0.1096554923737397</v>
      </c>
      <c r="X59" s="32">
        <f t="shared" si="24"/>
        <v>0.10975061593099826</v>
      </c>
      <c r="Y59" s="32">
        <f t="shared" si="24"/>
        <v>0.10951583741384203</v>
      </c>
      <c r="Z59" s="32">
        <f t="shared" si="24"/>
        <v>0.10978026236157029</v>
      </c>
      <c r="AA59" s="32">
        <f t="shared" si="24"/>
        <v>0.11006974141731937</v>
      </c>
      <c r="AB59" s="32">
        <f t="shared" si="24"/>
        <v>0.11066423276850046</v>
      </c>
      <c r="AC59" s="32">
        <f t="shared" si="24"/>
        <v>0.1102014546915619</v>
      </c>
      <c r="AD59" s="32">
        <f t="shared" si="24"/>
        <v>0.11035617580212627</v>
      </c>
      <c r="AE59" s="32">
        <f t="shared" si="24"/>
        <v>0.11006811401568678</v>
      </c>
      <c r="AF59" s="32">
        <f t="shared" si="24"/>
        <v>0.11064336539203833</v>
      </c>
      <c r="AG59" s="32">
        <f t="shared" si="24"/>
        <v>0.11069252932685279</v>
      </c>
      <c r="AH59" s="32"/>
      <c r="AI59" s="32"/>
    </row>
    <row r="60" spans="1:35" x14ac:dyDescent="0.35">
      <c r="B60" t="s">
        <v>203</v>
      </c>
      <c r="C60" s="32">
        <f t="shared" si="17"/>
        <v>2.1035509929031318E-2</v>
      </c>
      <c r="D60" s="32">
        <f t="shared" si="20"/>
        <v>1.8460160318266104E-2</v>
      </c>
      <c r="E60" s="32">
        <f t="shared" si="20"/>
        <v>2.0501937719762536E-2</v>
      </c>
      <c r="F60" s="32">
        <f t="shared" si="20"/>
        <v>2.1214951482880339E-2</v>
      </c>
      <c r="G60" s="32">
        <f t="shared" ref="G60:AG60" si="25">G21*G$9</f>
        <v>2.1320481911583273E-2</v>
      </c>
      <c r="H60" s="32">
        <f t="shared" si="25"/>
        <v>2.1415326889112254E-2</v>
      </c>
      <c r="I60" s="32">
        <f t="shared" si="25"/>
        <v>2.1382125497858007E-2</v>
      </c>
      <c r="J60" s="32">
        <f t="shared" si="25"/>
        <v>2.1569537429782848E-2</v>
      </c>
      <c r="K60" s="32">
        <f t="shared" si="25"/>
        <v>2.1865359292862797E-2</v>
      </c>
      <c r="L60" s="32">
        <f t="shared" si="25"/>
        <v>2.2089345347288156E-2</v>
      </c>
      <c r="M60" s="32">
        <f t="shared" si="25"/>
        <v>2.2353669748281312E-2</v>
      </c>
      <c r="N60" s="32">
        <f t="shared" si="25"/>
        <v>2.2980744413648994E-2</v>
      </c>
      <c r="O60" s="32">
        <f t="shared" si="25"/>
        <v>2.3063264910433763E-2</v>
      </c>
      <c r="P60" s="32">
        <f t="shared" si="25"/>
        <v>2.3318632815871879E-2</v>
      </c>
      <c r="Q60" s="32">
        <f t="shared" si="25"/>
        <v>2.3522925187744056E-2</v>
      </c>
      <c r="R60" s="32">
        <f t="shared" si="25"/>
        <v>2.3794721807174804E-2</v>
      </c>
      <c r="S60" s="32">
        <f t="shared" si="25"/>
        <v>2.371712496180341E-2</v>
      </c>
      <c r="T60" s="32">
        <f t="shared" si="25"/>
        <v>2.3777037611249101E-2</v>
      </c>
      <c r="U60" s="32">
        <f t="shared" si="25"/>
        <v>2.3847209652428356E-2</v>
      </c>
      <c r="V60" s="32">
        <f t="shared" si="25"/>
        <v>2.394988787023301E-2</v>
      </c>
      <c r="W60" s="32">
        <f t="shared" si="25"/>
        <v>2.3945957912032554E-2</v>
      </c>
      <c r="X60" s="32">
        <f t="shared" si="25"/>
        <v>2.402754864814003E-2</v>
      </c>
      <c r="Y60" s="32">
        <f t="shared" si="25"/>
        <v>2.4068914602531112E-2</v>
      </c>
      <c r="Z60" s="32">
        <f t="shared" si="25"/>
        <v>2.4101984379496715E-2</v>
      </c>
      <c r="AA60" s="32">
        <f t="shared" si="25"/>
        <v>2.4126425719297014E-2</v>
      </c>
      <c r="AB60" s="32">
        <f t="shared" si="25"/>
        <v>2.4193093271221544E-2</v>
      </c>
      <c r="AC60" s="32">
        <f t="shared" si="25"/>
        <v>2.4297702255725688E-2</v>
      </c>
      <c r="AD60" s="32">
        <f t="shared" si="25"/>
        <v>2.4302652396622056E-2</v>
      </c>
      <c r="AE60" s="32">
        <f t="shared" si="25"/>
        <v>2.4334801916450124E-2</v>
      </c>
      <c r="AF60" s="32">
        <f t="shared" si="25"/>
        <v>2.4313874603999943E-2</v>
      </c>
      <c r="AG60" s="32">
        <f t="shared" si="25"/>
        <v>2.4407190598501733E-2</v>
      </c>
      <c r="AH60" s="32"/>
      <c r="AI60" s="32"/>
    </row>
    <row r="61" spans="1:35" x14ac:dyDescent="0.35">
      <c r="A61" s="93" t="s">
        <v>163</v>
      </c>
      <c r="B61" t="s">
        <v>167</v>
      </c>
      <c r="C61" s="32">
        <f>SUM(C23)*C$10</f>
        <v>2.5724910040040839E-2</v>
      </c>
      <c r="D61" s="32">
        <f t="shared" ref="D61:F61" si="26">SUM(D23)*D$10</f>
        <v>2.0422590797260828E-2</v>
      </c>
      <c r="E61" s="32">
        <f t="shared" si="26"/>
        <v>2.0891191868574445E-2</v>
      </c>
      <c r="F61" s="32">
        <f t="shared" si="26"/>
        <v>2.1745246388059265E-2</v>
      </c>
      <c r="G61" s="32">
        <f t="shared" ref="G61:AG61" si="27">SUM(G23)*G$10</f>
        <v>2.1863871733083781E-2</v>
      </c>
      <c r="H61" s="32">
        <f t="shared" si="27"/>
        <v>2.1988489724231036E-2</v>
      </c>
      <c r="I61" s="32">
        <f t="shared" si="27"/>
        <v>2.1906659087373256E-2</v>
      </c>
      <c r="J61" s="32">
        <f t="shared" si="27"/>
        <v>2.1629694185954059E-2</v>
      </c>
      <c r="K61" s="32">
        <f t="shared" si="27"/>
        <v>2.1620257698752449E-2</v>
      </c>
      <c r="L61" s="32">
        <f t="shared" si="27"/>
        <v>2.1474349926532136E-2</v>
      </c>
      <c r="M61" s="32">
        <f t="shared" si="27"/>
        <v>2.0904748863865383E-2</v>
      </c>
      <c r="N61" s="32">
        <f t="shared" si="27"/>
        <v>2.1321719882144392E-2</v>
      </c>
      <c r="O61" s="32">
        <f t="shared" si="27"/>
        <v>2.1057404788024533E-2</v>
      </c>
      <c r="P61" s="32">
        <f t="shared" si="27"/>
        <v>2.1024020397900495E-2</v>
      </c>
      <c r="Q61" s="32">
        <f t="shared" si="27"/>
        <v>2.0801605499238728E-2</v>
      </c>
      <c r="R61" s="32">
        <f t="shared" si="27"/>
        <v>2.1129761968416566E-2</v>
      </c>
      <c r="S61" s="32">
        <f t="shared" si="27"/>
        <v>2.1005007384794765E-2</v>
      </c>
      <c r="T61" s="32">
        <f t="shared" si="27"/>
        <v>2.0917581970118133E-2</v>
      </c>
      <c r="U61" s="32">
        <f t="shared" si="27"/>
        <v>2.0873582158662099E-2</v>
      </c>
      <c r="V61" s="32">
        <f t="shared" si="27"/>
        <v>2.0976825805473744E-2</v>
      </c>
      <c r="W61" s="32">
        <f t="shared" si="27"/>
        <v>2.0885490534912211E-2</v>
      </c>
      <c r="X61" s="32">
        <f t="shared" si="27"/>
        <v>2.0885421509669069E-2</v>
      </c>
      <c r="Y61" s="32">
        <f t="shared" si="27"/>
        <v>2.0936366795535583E-2</v>
      </c>
      <c r="Z61" s="32">
        <f t="shared" si="27"/>
        <v>2.0897587112312453E-2</v>
      </c>
      <c r="AA61" s="32">
        <f t="shared" si="27"/>
        <v>2.0860409367188078E-2</v>
      </c>
      <c r="AB61" s="32">
        <f t="shared" si="27"/>
        <v>2.0779980868531462E-2</v>
      </c>
      <c r="AC61" s="32">
        <f t="shared" si="27"/>
        <v>2.08769357001467E-2</v>
      </c>
      <c r="AD61" s="32">
        <f t="shared" si="27"/>
        <v>2.0853332471217085E-2</v>
      </c>
      <c r="AE61" s="32">
        <f t="shared" si="27"/>
        <v>2.0907717899384448E-2</v>
      </c>
      <c r="AF61" s="32">
        <f t="shared" si="27"/>
        <v>2.0809209789528167E-2</v>
      </c>
      <c r="AG61" s="32">
        <f t="shared" si="27"/>
        <v>2.0819600972996368E-2</v>
      </c>
      <c r="AH61" s="32"/>
      <c r="AI61" s="32"/>
    </row>
    <row r="62" spans="1:35" x14ac:dyDescent="0.3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35">
      <c r="B63" t="s">
        <v>175</v>
      </c>
      <c r="C63" s="32">
        <f>SUM(C25)*C$10</f>
        <v>1.7932498478878973E-2</v>
      </c>
      <c r="D63" s="32">
        <f t="shared" ref="D63:F63" si="28">SUM(D25)*D$10</f>
        <v>2.5508088258940641E-2</v>
      </c>
      <c r="E63" s="32">
        <f t="shared" si="28"/>
        <v>2.3946264553953215E-2</v>
      </c>
      <c r="F63" s="32">
        <f t="shared" si="28"/>
        <v>2.2739845328895471E-2</v>
      </c>
      <c r="G63" s="32">
        <f t="shared" ref="G63:AG63" si="29">SUM(G25)*G$10</f>
        <v>2.2977823229349478E-2</v>
      </c>
      <c r="H63" s="32">
        <f t="shared" si="29"/>
        <v>2.2713972616192846E-2</v>
      </c>
      <c r="I63" s="32">
        <f t="shared" si="29"/>
        <v>2.3486291818621604E-2</v>
      </c>
      <c r="J63" s="32">
        <f t="shared" si="29"/>
        <v>2.3851333088330314E-2</v>
      </c>
      <c r="K63" s="32">
        <f t="shared" si="29"/>
        <v>2.3724442112177287E-2</v>
      </c>
      <c r="L63" s="32">
        <f t="shared" si="29"/>
        <v>2.3758297241581634E-2</v>
      </c>
      <c r="M63" s="32">
        <f t="shared" si="29"/>
        <v>2.3997495655945746E-2</v>
      </c>
      <c r="N63" s="32">
        <f t="shared" si="29"/>
        <v>2.3228998410670876E-2</v>
      </c>
      <c r="O63" s="32">
        <f t="shared" si="29"/>
        <v>2.3462731870564243E-2</v>
      </c>
      <c r="P63" s="32">
        <f t="shared" si="29"/>
        <v>2.3380596428258682E-2</v>
      </c>
      <c r="Q63" s="32">
        <f t="shared" si="29"/>
        <v>2.3587603922964408E-2</v>
      </c>
      <c r="R63" s="32">
        <f t="shared" si="29"/>
        <v>2.3217922374304669E-2</v>
      </c>
      <c r="S63" s="32">
        <f t="shared" si="29"/>
        <v>2.3462440694450512E-2</v>
      </c>
      <c r="T63" s="32">
        <f t="shared" si="29"/>
        <v>2.3585170176099915E-2</v>
      </c>
      <c r="U63" s="32">
        <f t="shared" si="29"/>
        <v>2.3606670494961384E-2</v>
      </c>
      <c r="V63" s="32">
        <f t="shared" si="29"/>
        <v>2.352800860435492E-2</v>
      </c>
      <c r="W63" s="32">
        <f t="shared" si="29"/>
        <v>2.3680329258923515E-2</v>
      </c>
      <c r="X63" s="32">
        <f t="shared" si="29"/>
        <v>2.3683906584030291E-2</v>
      </c>
      <c r="Y63" s="32">
        <f t="shared" si="29"/>
        <v>2.3660044340357199E-2</v>
      </c>
      <c r="Z63" s="32">
        <f t="shared" si="29"/>
        <v>2.3754600217658937E-2</v>
      </c>
      <c r="AA63" s="32">
        <f t="shared" si="29"/>
        <v>2.3801295296983268E-2</v>
      </c>
      <c r="AB63" s="32">
        <f t="shared" si="29"/>
        <v>2.3857240646425009E-2</v>
      </c>
      <c r="AC63" s="32">
        <f t="shared" si="29"/>
        <v>2.3743667755170724E-2</v>
      </c>
      <c r="AD63" s="32">
        <f t="shared" si="29"/>
        <v>2.3817740447800738E-2</v>
      </c>
      <c r="AE63" s="32">
        <f t="shared" si="29"/>
        <v>2.3804996271094069E-2</v>
      </c>
      <c r="AF63" s="32">
        <f t="shared" si="29"/>
        <v>2.3954599078744237E-2</v>
      </c>
      <c r="AG63" s="32">
        <f t="shared" si="29"/>
        <v>2.394428982076138E-2</v>
      </c>
      <c r="AH63" s="32"/>
      <c r="AI63" s="32"/>
    </row>
    <row r="64" spans="1:35" x14ac:dyDescent="0.3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35">
      <c r="B65" t="s">
        <v>177</v>
      </c>
      <c r="C65" s="32">
        <f>SUM(C27)*C$10</f>
        <v>3.0466396993235188E-2</v>
      </c>
      <c r="D65" s="32">
        <f t="shared" ref="D65:F65" si="30">SUM(D27)*D$10</f>
        <v>2.7517124806924382E-2</v>
      </c>
      <c r="E65" s="32">
        <f t="shared" si="30"/>
        <v>2.7044683381198295E-2</v>
      </c>
      <c r="F65" s="32">
        <f t="shared" si="30"/>
        <v>2.7116654996237208E-2</v>
      </c>
      <c r="G65" s="32">
        <f t="shared" ref="G65:AG65" si="31">SUM(G27)*G$10</f>
        <v>2.7013097582964062E-2</v>
      </c>
      <c r="H65" s="32">
        <f t="shared" si="31"/>
        <v>2.7169099301135563E-2</v>
      </c>
      <c r="I65" s="32">
        <f t="shared" si="31"/>
        <v>2.6826050576361532E-2</v>
      </c>
      <c r="J65" s="32">
        <f t="shared" si="31"/>
        <v>2.655373702853283E-2</v>
      </c>
      <c r="K65" s="32">
        <f t="shared" si="31"/>
        <v>2.6369650554348045E-2</v>
      </c>
      <c r="L65" s="32">
        <f t="shared" si="31"/>
        <v>2.6143268077263276E-2</v>
      </c>
      <c r="M65" s="32">
        <f t="shared" si="31"/>
        <v>2.5654986237663643E-2</v>
      </c>
      <c r="N65" s="32">
        <f t="shared" si="31"/>
        <v>2.5627063324375102E-2</v>
      </c>
      <c r="O65" s="32">
        <f t="shared" si="31"/>
        <v>2.5397874388155783E-2</v>
      </c>
      <c r="P65" s="32">
        <f t="shared" si="31"/>
        <v>2.5244322667514751E-2</v>
      </c>
      <c r="Q65" s="32">
        <f t="shared" si="31"/>
        <v>2.4977476857083791E-2</v>
      </c>
      <c r="R65" s="32">
        <f t="shared" si="31"/>
        <v>2.5037724619894595E-2</v>
      </c>
      <c r="S65" s="32">
        <f t="shared" si="31"/>
        <v>2.4961063348970285E-2</v>
      </c>
      <c r="T65" s="32">
        <f t="shared" si="31"/>
        <v>2.48660040177432E-2</v>
      </c>
      <c r="U65" s="32">
        <f t="shared" si="31"/>
        <v>2.4774781111887623E-2</v>
      </c>
      <c r="V65" s="32">
        <f t="shared" si="31"/>
        <v>2.4771790089522228E-2</v>
      </c>
      <c r="W65" s="32">
        <f t="shared" si="31"/>
        <v>2.4693017828376341E-2</v>
      </c>
      <c r="X65" s="32">
        <f t="shared" si="31"/>
        <v>2.4639748624025338E-2</v>
      </c>
      <c r="Y65" s="32">
        <f t="shared" si="31"/>
        <v>2.4625409031436063E-2</v>
      </c>
      <c r="Z65" s="32">
        <f t="shared" si="31"/>
        <v>2.4570323828725142E-2</v>
      </c>
      <c r="AA65" s="32">
        <f t="shared" si="31"/>
        <v>2.4507838184879688E-2</v>
      </c>
      <c r="AB65" s="32">
        <f t="shared" si="31"/>
        <v>2.4419527395685838E-2</v>
      </c>
      <c r="AC65" s="32">
        <f t="shared" si="31"/>
        <v>2.4415619365466434E-2</v>
      </c>
      <c r="AD65" s="32">
        <f t="shared" si="31"/>
        <v>2.4375198724634027E-2</v>
      </c>
      <c r="AE65" s="32">
        <f t="shared" si="31"/>
        <v>2.4379894706395722E-2</v>
      </c>
      <c r="AF65" s="32">
        <f t="shared" si="31"/>
        <v>2.4308164569796793E-2</v>
      </c>
      <c r="AG65" s="32">
        <f t="shared" si="31"/>
        <v>2.4265987602812712E-2</v>
      </c>
      <c r="AH65" s="32"/>
      <c r="AI65" s="32"/>
    </row>
    <row r="66" spans="1:35" x14ac:dyDescent="0.35">
      <c r="B66" t="s">
        <v>178</v>
      </c>
      <c r="C66" s="32">
        <f>SUM(C28)*C$10</f>
        <v>2.9443200157133174E-2</v>
      </c>
      <c r="D66" s="32">
        <f t="shared" ref="D66:F67" si="32">SUM(D28)*D$10</f>
        <v>2.9225721017057022E-2</v>
      </c>
      <c r="E66" s="32">
        <f t="shared" si="32"/>
        <v>2.8502754986052009E-2</v>
      </c>
      <c r="F66" s="32">
        <f t="shared" si="32"/>
        <v>2.8356666220172612E-2</v>
      </c>
      <c r="G66" s="32">
        <f t="shared" ref="G66:AG66" si="33">SUM(G28)*G$10</f>
        <v>2.8403137986589163E-2</v>
      </c>
      <c r="H66" s="32">
        <f t="shared" si="33"/>
        <v>2.8477928674293211E-2</v>
      </c>
      <c r="I66" s="32">
        <f t="shared" si="33"/>
        <v>2.8467416740289183E-2</v>
      </c>
      <c r="J66" s="32">
        <f t="shared" si="33"/>
        <v>2.8353863991513059E-2</v>
      </c>
      <c r="K66" s="32">
        <f t="shared" si="33"/>
        <v>2.8207050695720631E-2</v>
      </c>
      <c r="L66" s="32">
        <f t="shared" si="33"/>
        <v>2.8055353334092287E-2</v>
      </c>
      <c r="M66" s="32">
        <f t="shared" si="33"/>
        <v>2.7717051343862476E-2</v>
      </c>
      <c r="N66" s="32">
        <f t="shared" si="33"/>
        <v>2.7551491040270343E-2</v>
      </c>
      <c r="O66" s="32">
        <f t="shared" si="33"/>
        <v>2.7436837750890487E-2</v>
      </c>
      <c r="P66" s="32">
        <f t="shared" si="33"/>
        <v>2.7306788241321878E-2</v>
      </c>
      <c r="Q66" s="32">
        <f t="shared" si="33"/>
        <v>2.7132888284804903E-2</v>
      </c>
      <c r="R66" s="32">
        <f t="shared" si="33"/>
        <v>2.7116870442184714E-2</v>
      </c>
      <c r="S66" s="32">
        <f t="shared" si="33"/>
        <v>2.713586297532887E-2</v>
      </c>
      <c r="T66" s="32">
        <f t="shared" si="33"/>
        <v>2.7104252365611686E-2</v>
      </c>
      <c r="U66" s="32">
        <f t="shared" si="33"/>
        <v>2.7045708772477573E-2</v>
      </c>
      <c r="V66" s="32">
        <f t="shared" si="33"/>
        <v>2.7046409591200183E-2</v>
      </c>
      <c r="W66" s="32">
        <f t="shared" si="33"/>
        <v>2.703182596401834E-2</v>
      </c>
      <c r="X66" s="32">
        <f t="shared" si="33"/>
        <v>2.7001776736665754E-2</v>
      </c>
      <c r="Y66" s="32">
        <f t="shared" si="33"/>
        <v>2.6999803781911632E-2</v>
      </c>
      <c r="Z66" s="32">
        <f t="shared" si="33"/>
        <v>2.699146743764504E-2</v>
      </c>
      <c r="AA66" s="32">
        <f t="shared" si="33"/>
        <v>2.6962806249725631E-2</v>
      </c>
      <c r="AB66" s="32">
        <f t="shared" si="33"/>
        <v>2.6912763267070369E-2</v>
      </c>
      <c r="AC66" s="32">
        <f t="shared" si="33"/>
        <v>2.689765083370188E-2</v>
      </c>
      <c r="AD66" s="32">
        <f t="shared" si="33"/>
        <v>2.6893439388081666E-2</v>
      </c>
      <c r="AE66" s="32">
        <f t="shared" si="33"/>
        <v>2.6908194332771307E-2</v>
      </c>
      <c r="AF66" s="32">
        <f t="shared" si="33"/>
        <v>2.6892354167985244E-2</v>
      </c>
      <c r="AG66" s="32">
        <f t="shared" si="33"/>
        <v>2.6863786475734997E-2</v>
      </c>
      <c r="AH66" s="32"/>
      <c r="AI66" s="32"/>
    </row>
    <row r="67" spans="1:35" x14ac:dyDescent="0.35">
      <c r="B67" t="s">
        <v>202</v>
      </c>
      <c r="C67" s="32">
        <f>SUM(C29)*C$10</f>
        <v>0.14134497940897447</v>
      </c>
      <c r="D67" s="32">
        <f t="shared" si="32"/>
        <v>0.13695858574153205</v>
      </c>
      <c r="E67" s="32">
        <f t="shared" si="32"/>
        <v>0.13584592980720997</v>
      </c>
      <c r="F67" s="32">
        <f t="shared" si="32"/>
        <v>0.1376199554938029</v>
      </c>
      <c r="G67" s="32">
        <f t="shared" ref="G67:AG67" si="34">SUM(G29)*G$10</f>
        <v>0.13898324213671684</v>
      </c>
      <c r="H67" s="32">
        <f t="shared" si="34"/>
        <v>0.14028161834400368</v>
      </c>
      <c r="I67" s="32">
        <f t="shared" si="34"/>
        <v>0.14079890376699467</v>
      </c>
      <c r="J67" s="32">
        <f t="shared" si="34"/>
        <v>0.14074803173234365</v>
      </c>
      <c r="K67" s="32">
        <f t="shared" si="34"/>
        <v>0.14076321860207916</v>
      </c>
      <c r="L67" s="32">
        <f t="shared" si="34"/>
        <v>0.14052418973668715</v>
      </c>
      <c r="M67" s="32">
        <f t="shared" si="34"/>
        <v>0.1388688066758843</v>
      </c>
      <c r="N67" s="32">
        <f t="shared" si="34"/>
        <v>0.13918526949636112</v>
      </c>
      <c r="O67" s="32">
        <f t="shared" si="34"/>
        <v>0.13876942134333242</v>
      </c>
      <c r="P67" s="32">
        <f t="shared" si="34"/>
        <v>0.13856926198530728</v>
      </c>
      <c r="Q67" s="32">
        <f t="shared" si="34"/>
        <v>0.13786609126207816</v>
      </c>
      <c r="R67" s="32">
        <f t="shared" si="34"/>
        <v>0.13855914645107303</v>
      </c>
      <c r="S67" s="32">
        <f t="shared" si="34"/>
        <v>0.13881429267124129</v>
      </c>
      <c r="T67" s="32">
        <f t="shared" si="34"/>
        <v>0.138854852704203</v>
      </c>
      <c r="U67" s="32">
        <f t="shared" si="34"/>
        <v>0.13890008003559925</v>
      </c>
      <c r="V67" s="32">
        <f t="shared" si="34"/>
        <v>0.139306675043641</v>
      </c>
      <c r="W67" s="32">
        <f t="shared" si="34"/>
        <v>0.13939028206169221</v>
      </c>
      <c r="X67" s="32">
        <f t="shared" si="34"/>
        <v>0.13953394939535232</v>
      </c>
      <c r="Y67" s="32">
        <f t="shared" si="34"/>
        <v>0.13984744303250637</v>
      </c>
      <c r="Z67" s="32">
        <f t="shared" si="34"/>
        <v>0.139981153790594</v>
      </c>
      <c r="AA67" s="32">
        <f t="shared" si="34"/>
        <v>0.14004385078672416</v>
      </c>
      <c r="AB67" s="32">
        <f t="shared" si="34"/>
        <v>0.13994524567575065</v>
      </c>
      <c r="AC67" s="32">
        <f t="shared" si="34"/>
        <v>0.1402273356099096</v>
      </c>
      <c r="AD67" s="32">
        <f t="shared" si="34"/>
        <v>0.14037851431437795</v>
      </c>
      <c r="AE67" s="32">
        <f t="shared" si="34"/>
        <v>0.14070656734237202</v>
      </c>
      <c r="AF67" s="32">
        <f t="shared" si="34"/>
        <v>0.14069837155731588</v>
      </c>
      <c r="AG67" s="32">
        <f t="shared" si="34"/>
        <v>0.14076910489215921</v>
      </c>
      <c r="AH67" s="32"/>
      <c r="AI67" s="32"/>
    </row>
    <row r="68" spans="1:35" x14ac:dyDescent="0.35">
      <c r="B68" s="92" t="s">
        <v>203</v>
      </c>
      <c r="C68" s="32">
        <f>SUM(C30,C26,C24)*C$10</f>
        <v>0.36608314045909995</v>
      </c>
      <c r="D68" s="32">
        <f t="shared" ref="D68:F68" si="35">SUM(D30,D26,D24)*D$10</f>
        <v>0.38080449867072508</v>
      </c>
      <c r="E68" s="32">
        <f t="shared" si="35"/>
        <v>0.36983960377916136</v>
      </c>
      <c r="F68" s="32">
        <f t="shared" si="35"/>
        <v>0.37211122737888136</v>
      </c>
      <c r="G68" s="32">
        <f t="shared" ref="G68:AG68" si="36">SUM(G30,G26,G24)*G$10</f>
        <v>0.37627316083819651</v>
      </c>
      <c r="H68" s="32">
        <f t="shared" si="36"/>
        <v>0.37942895383218778</v>
      </c>
      <c r="I68" s="32">
        <f t="shared" si="36"/>
        <v>0.38195871936867093</v>
      </c>
      <c r="J68" s="32">
        <f t="shared" si="36"/>
        <v>0.38238317723309967</v>
      </c>
      <c r="K68" s="32">
        <f t="shared" si="36"/>
        <v>0.3821628173737277</v>
      </c>
      <c r="L68" s="32">
        <f t="shared" si="36"/>
        <v>0.38180400249143082</v>
      </c>
      <c r="M68" s="32">
        <f t="shared" si="36"/>
        <v>0.3784138216265644</v>
      </c>
      <c r="N68" s="32">
        <f t="shared" si="36"/>
        <v>0.37775198525994041</v>
      </c>
      <c r="O68" s="32">
        <f t="shared" si="36"/>
        <v>0.37736535519737391</v>
      </c>
      <c r="P68" s="32">
        <f t="shared" si="36"/>
        <v>0.37680982117221218</v>
      </c>
      <c r="Q68" s="32">
        <f t="shared" si="36"/>
        <v>0.37563975363175822</v>
      </c>
      <c r="R68" s="32">
        <f t="shared" si="36"/>
        <v>0.37651140982821335</v>
      </c>
      <c r="S68" s="32">
        <f t="shared" si="36"/>
        <v>0.37785595090678364</v>
      </c>
      <c r="T68" s="32">
        <f t="shared" si="36"/>
        <v>0.37831302522801225</v>
      </c>
      <c r="U68" s="32">
        <f t="shared" si="36"/>
        <v>0.37846056799647698</v>
      </c>
      <c r="V68" s="32">
        <f t="shared" si="36"/>
        <v>0.379351618728407</v>
      </c>
      <c r="W68" s="32">
        <f t="shared" si="36"/>
        <v>0.37992771523519375</v>
      </c>
      <c r="X68" s="32">
        <f t="shared" si="36"/>
        <v>0.38036315762943818</v>
      </c>
      <c r="Y68" s="32">
        <f t="shared" si="36"/>
        <v>0.38109299890439025</v>
      </c>
      <c r="Z68" s="32">
        <f t="shared" si="36"/>
        <v>0.38173503886218357</v>
      </c>
      <c r="AA68" s="32">
        <f t="shared" si="36"/>
        <v>0.38206339893383251</v>
      </c>
      <c r="AB68" s="32">
        <f t="shared" si="36"/>
        <v>0.38196938048384832</v>
      </c>
      <c r="AC68" s="32">
        <f t="shared" si="36"/>
        <v>0.38248785315488443</v>
      </c>
      <c r="AD68" s="32">
        <f t="shared" si="36"/>
        <v>0.38310050731529954</v>
      </c>
      <c r="AE68" s="32">
        <f t="shared" si="36"/>
        <v>0.38383162137079696</v>
      </c>
      <c r="AF68" s="32">
        <f t="shared" si="36"/>
        <v>0.38421624030582052</v>
      </c>
      <c r="AG68" s="32">
        <f t="shared" si="36"/>
        <v>0.38443517854140152</v>
      </c>
      <c r="AH68" s="32"/>
      <c r="AI68" s="32"/>
    </row>
    <row r="70" spans="1:35" s="91" customFormat="1" x14ac:dyDescent="0.35">
      <c r="A70" s="90"/>
      <c r="B70" s="90" t="s">
        <v>1512</v>
      </c>
    </row>
    <row r="71" spans="1:35" x14ac:dyDescent="0.35">
      <c r="A71" s="93" t="s">
        <v>1506</v>
      </c>
    </row>
    <row r="72" spans="1:35" x14ac:dyDescent="0.35">
      <c r="B72" t="s">
        <v>372</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35">
      <c r="B73" t="s">
        <v>374</v>
      </c>
      <c r="C73" s="32">
        <f>SUM(C14:C15,C19)*C$9</f>
        <v>2.002056113735395E-2</v>
      </c>
      <c r="D73" s="32">
        <f t="shared" ref="D73:AG73" si="37">SUM(D14:D15,D19)*D$9</f>
        <v>2.4817543308644812E-2</v>
      </c>
      <c r="E73" s="32">
        <f t="shared" si="37"/>
        <v>2.4183506996229391E-2</v>
      </c>
      <c r="F73" s="32">
        <f t="shared" si="37"/>
        <v>2.3056521521724826E-2</v>
      </c>
      <c r="G73" s="32">
        <f t="shared" si="37"/>
        <v>2.2709621312962412E-2</v>
      </c>
      <c r="H73" s="32">
        <f t="shared" si="37"/>
        <v>2.2522110382189854E-2</v>
      </c>
      <c r="I73" s="32">
        <f t="shared" si="37"/>
        <v>2.2338148264044809E-2</v>
      </c>
      <c r="J73" s="32">
        <f t="shared" si="37"/>
        <v>2.2365085006812339E-2</v>
      </c>
      <c r="K73" s="32">
        <f t="shared" si="37"/>
        <v>2.232588134621093E-2</v>
      </c>
      <c r="L73" s="32">
        <f t="shared" si="37"/>
        <v>2.2403579800323845E-2</v>
      </c>
      <c r="M73" s="32">
        <f t="shared" si="37"/>
        <v>2.3117259071956432E-2</v>
      </c>
      <c r="N73" s="32">
        <f t="shared" si="37"/>
        <v>2.2627031118067565E-2</v>
      </c>
      <c r="O73" s="32">
        <f t="shared" si="37"/>
        <v>2.2858638574888644E-2</v>
      </c>
      <c r="P73" s="32">
        <f t="shared" si="37"/>
        <v>2.2854275631700328E-2</v>
      </c>
      <c r="Q73" s="32">
        <f t="shared" si="37"/>
        <v>2.3079080148578394E-2</v>
      </c>
      <c r="R73" s="32">
        <f t="shared" si="37"/>
        <v>2.2676288514515208E-2</v>
      </c>
      <c r="S73" s="32">
        <f t="shared" si="37"/>
        <v>2.2696462608336698E-2</v>
      </c>
      <c r="T73" s="32">
        <f t="shared" si="37"/>
        <v>2.2725278757165342E-2</v>
      </c>
      <c r="U73" s="32">
        <f t="shared" si="37"/>
        <v>2.2711675520893416E-2</v>
      </c>
      <c r="V73" s="32">
        <f t="shared" si="37"/>
        <v>2.2540365673255409E-2</v>
      </c>
      <c r="W73" s="32">
        <f t="shared" si="37"/>
        <v>2.2565424127530508E-2</v>
      </c>
      <c r="X73" s="32">
        <f t="shared" si="37"/>
        <v>2.2511213043195154E-2</v>
      </c>
      <c r="Y73" s="32">
        <f t="shared" si="37"/>
        <v>2.2394158838753959E-2</v>
      </c>
      <c r="Z73" s="32">
        <f t="shared" si="37"/>
        <v>2.2378922630314841E-2</v>
      </c>
      <c r="AA73" s="32">
        <f t="shared" si="37"/>
        <v>2.2367900390324678E-2</v>
      </c>
      <c r="AB73" s="32">
        <f t="shared" si="37"/>
        <v>2.2414939144587306E-2</v>
      </c>
      <c r="AC73" s="32">
        <f t="shared" si="37"/>
        <v>2.2273257606992468E-2</v>
      </c>
      <c r="AD73" s="32">
        <f t="shared" si="37"/>
        <v>2.2244975075940528E-2</v>
      </c>
      <c r="AE73" s="32">
        <f t="shared" si="37"/>
        <v>2.2130319936169835E-2</v>
      </c>
      <c r="AF73" s="32">
        <f t="shared" si="37"/>
        <v>2.2180084223668663E-2</v>
      </c>
      <c r="AG73" s="32">
        <f t="shared" si="37"/>
        <v>2.2128660479462301E-2</v>
      </c>
    </row>
    <row r="74" spans="1:35" x14ac:dyDescent="0.35">
      <c r="B74" t="s">
        <v>376</v>
      </c>
      <c r="C74" s="32">
        <f>C16*C$9</f>
        <v>4.9231514723188652E-2</v>
      </c>
      <c r="D74" s="32">
        <f t="shared" ref="D74:AG79" si="38">D16*D$9</f>
        <v>5.9779727993885923E-2</v>
      </c>
      <c r="E74" s="32">
        <f t="shared" si="38"/>
        <v>5.9300231814462867E-2</v>
      </c>
      <c r="F74" s="32">
        <f t="shared" si="38"/>
        <v>5.6384145433249468E-2</v>
      </c>
      <c r="G74" s="32">
        <f t="shared" si="38"/>
        <v>5.5158870851321547E-2</v>
      </c>
      <c r="H74" s="32">
        <f t="shared" si="38"/>
        <v>5.4266676923976812E-2</v>
      </c>
      <c r="I74" s="32">
        <f t="shared" si="38"/>
        <v>5.3969873645453491E-2</v>
      </c>
      <c r="J74" s="32">
        <f t="shared" si="38"/>
        <v>5.4160830252349773E-2</v>
      </c>
      <c r="K74" s="32">
        <f t="shared" si="38"/>
        <v>5.3925569149977093E-2</v>
      </c>
      <c r="L74" s="32">
        <f t="shared" si="38"/>
        <v>5.4058247164468484E-2</v>
      </c>
      <c r="M74" s="32">
        <f t="shared" si="38"/>
        <v>5.5737138196120709E-2</v>
      </c>
      <c r="N74" s="32">
        <f t="shared" si="38"/>
        <v>5.4441043936682157E-2</v>
      </c>
      <c r="O74" s="32">
        <f t="shared" si="38"/>
        <v>5.4946650749391986E-2</v>
      </c>
      <c r="P74" s="32">
        <f t="shared" si="38"/>
        <v>5.4878685914749897E-2</v>
      </c>
      <c r="Q74" s="32">
        <f t="shared" si="38"/>
        <v>5.5389156665411908E-2</v>
      </c>
      <c r="R74" s="32">
        <f t="shared" si="38"/>
        <v>5.438256083709446E-2</v>
      </c>
      <c r="S74" s="32">
        <f t="shared" si="38"/>
        <v>5.4375099695470372E-2</v>
      </c>
      <c r="T74" s="32">
        <f t="shared" si="38"/>
        <v>5.4388264958355512E-2</v>
      </c>
      <c r="U74" s="32">
        <f t="shared" si="38"/>
        <v>5.4343530638309989E-2</v>
      </c>
      <c r="V74" s="32">
        <f t="shared" si="38"/>
        <v>5.3885413094520405E-2</v>
      </c>
      <c r="W74" s="32">
        <f t="shared" si="38"/>
        <v>5.3917492134765356E-2</v>
      </c>
      <c r="X74" s="32">
        <f t="shared" si="38"/>
        <v>5.3751887895970116E-2</v>
      </c>
      <c r="Y74" s="32">
        <f t="shared" si="38"/>
        <v>5.344845554429032E-2</v>
      </c>
      <c r="Z74" s="32">
        <f t="shared" si="38"/>
        <v>5.3369524344398706E-2</v>
      </c>
      <c r="AA74" s="32">
        <f t="shared" si="38"/>
        <v>5.3314370613362597E-2</v>
      </c>
      <c r="AB74" s="32">
        <f t="shared" si="38"/>
        <v>5.3405464317018786E-2</v>
      </c>
      <c r="AC74" s="32">
        <f t="shared" si="38"/>
        <v>5.3037935929880167E-2</v>
      </c>
      <c r="AD74" s="32">
        <f t="shared" si="38"/>
        <v>5.2937621203491547E-2</v>
      </c>
      <c r="AE74" s="32">
        <f t="shared" si="38"/>
        <v>5.2648684112079777E-2</v>
      </c>
      <c r="AF74" s="32">
        <f t="shared" si="38"/>
        <v>5.2742157314736013E-2</v>
      </c>
      <c r="AG74" s="32">
        <f t="shared" si="38"/>
        <v>5.2612220623821669E-2</v>
      </c>
    </row>
    <row r="75" spans="1:35" x14ac:dyDescent="0.35">
      <c r="B75" t="s">
        <v>378</v>
      </c>
      <c r="C75" s="32">
        <f>C17*C$9</f>
        <v>0.15778514063469481</v>
      </c>
      <c r="D75" s="32">
        <f t="shared" ref="D75:R75" si="39">D17*D$9</f>
        <v>0.12936239942976352</v>
      </c>
      <c r="E75" s="32">
        <f t="shared" si="39"/>
        <v>0.13655394352008893</v>
      </c>
      <c r="F75" s="32">
        <f t="shared" si="39"/>
        <v>0.13905731966618151</v>
      </c>
      <c r="G75" s="32">
        <f t="shared" si="39"/>
        <v>0.13619597177321552</v>
      </c>
      <c r="H75" s="32">
        <f t="shared" si="39"/>
        <v>0.13399412723502954</v>
      </c>
      <c r="I75" s="32">
        <f t="shared" si="39"/>
        <v>0.13195044022474225</v>
      </c>
      <c r="J75" s="32">
        <f t="shared" si="39"/>
        <v>0.13046840589175615</v>
      </c>
      <c r="K75" s="32">
        <f t="shared" si="39"/>
        <v>0.13065065906327022</v>
      </c>
      <c r="L75" s="32">
        <f t="shared" si="39"/>
        <v>0.13043451617977156</v>
      </c>
      <c r="M75" s="32">
        <f t="shared" si="39"/>
        <v>0.13039465444345652</v>
      </c>
      <c r="N75" s="32">
        <f t="shared" si="39"/>
        <v>0.13313379027360842</v>
      </c>
      <c r="O75" s="32">
        <f t="shared" si="39"/>
        <v>0.1322953553390962</v>
      </c>
      <c r="P75" s="32">
        <f t="shared" si="39"/>
        <v>0.13268900220480281</v>
      </c>
      <c r="Q75" s="32">
        <f t="shared" si="39"/>
        <v>0.1325716320265394</v>
      </c>
      <c r="R75" s="32">
        <f t="shared" si="39"/>
        <v>0.13326623712238864</v>
      </c>
      <c r="S75" s="32">
        <f t="shared" si="38"/>
        <v>0.13179809640265358</v>
      </c>
      <c r="T75" s="32">
        <f t="shared" si="38"/>
        <v>0.13109828343906127</v>
      </c>
      <c r="U75" s="32">
        <f t="shared" si="38"/>
        <v>0.13084241308099367</v>
      </c>
      <c r="V75" s="32">
        <f t="shared" si="38"/>
        <v>0.13060515354334698</v>
      </c>
      <c r="W75" s="32">
        <f t="shared" si="38"/>
        <v>0.12979109431953176</v>
      </c>
      <c r="X75" s="32">
        <f t="shared" si="38"/>
        <v>0.12949490326651056</v>
      </c>
      <c r="Y75" s="32">
        <f t="shared" si="38"/>
        <v>0.12918335843637119</v>
      </c>
      <c r="Z75" s="32">
        <f t="shared" si="38"/>
        <v>0.12854038509306487</v>
      </c>
      <c r="AA75" s="32">
        <f t="shared" si="38"/>
        <v>0.1281927231633779</v>
      </c>
      <c r="AB75" s="32">
        <f t="shared" si="38"/>
        <v>0.12793354746551924</v>
      </c>
      <c r="AC75" s="32">
        <f t="shared" si="38"/>
        <v>0.12798330691383653</v>
      </c>
      <c r="AD75" s="32">
        <f t="shared" si="38"/>
        <v>0.12745073316973565</v>
      </c>
      <c r="AE75" s="32">
        <f t="shared" si="38"/>
        <v>0.1270946087529731</v>
      </c>
      <c r="AF75" s="32">
        <f t="shared" si="38"/>
        <v>0.12643350140442655</v>
      </c>
      <c r="AG75" s="32">
        <f t="shared" si="38"/>
        <v>0.12629452950202061</v>
      </c>
    </row>
    <row r="76" spans="1:35" x14ac:dyDescent="0.35">
      <c r="B76" t="s">
        <v>380</v>
      </c>
      <c r="C76" s="32">
        <f>C18*C$9</f>
        <v>6.5273112021776061E-2</v>
      </c>
      <c r="D76" s="32">
        <f t="shared" si="38"/>
        <v>4.4232737663585577E-2</v>
      </c>
      <c r="E76" s="32">
        <f t="shared" si="38"/>
        <v>4.9225426384224988E-2</v>
      </c>
      <c r="F76" s="32">
        <f t="shared" si="38"/>
        <v>5.0553490558958157E-2</v>
      </c>
      <c r="G76" s="32">
        <f t="shared" si="38"/>
        <v>4.9194416136070326E-2</v>
      </c>
      <c r="H76" s="32">
        <f t="shared" si="38"/>
        <v>4.8331011165363411E-2</v>
      </c>
      <c r="I76" s="32">
        <f t="shared" si="38"/>
        <v>4.7089771456298231E-2</v>
      </c>
      <c r="J76" s="32">
        <f t="shared" si="38"/>
        <v>4.6162081862182965E-2</v>
      </c>
      <c r="K76" s="32">
        <f t="shared" si="38"/>
        <v>4.6175138190379453E-2</v>
      </c>
      <c r="L76" s="32">
        <f t="shared" si="38"/>
        <v>4.5863928878532252E-2</v>
      </c>
      <c r="M76" s="32">
        <f t="shared" si="38"/>
        <v>4.5281079097794871E-2</v>
      </c>
      <c r="N76" s="32">
        <f t="shared" si="38"/>
        <v>4.6704685953821351E-2</v>
      </c>
      <c r="O76" s="32">
        <f t="shared" si="38"/>
        <v>4.6067277776669975E-2</v>
      </c>
      <c r="P76" s="32">
        <f t="shared" si="38"/>
        <v>4.6149822976080078E-2</v>
      </c>
      <c r="Q76" s="32">
        <f t="shared" si="38"/>
        <v>4.5884395797171601E-2</v>
      </c>
      <c r="R76" s="32">
        <f t="shared" si="38"/>
        <v>4.6391957625208438E-2</v>
      </c>
      <c r="S76" s="32">
        <f t="shared" si="38"/>
        <v>4.5620323948269717E-2</v>
      </c>
      <c r="T76" s="32">
        <f t="shared" si="38"/>
        <v>4.5204782778232595E-2</v>
      </c>
      <c r="U76" s="32">
        <f t="shared" si="38"/>
        <v>4.5011112305076748E-2</v>
      </c>
      <c r="V76" s="32">
        <f t="shared" si="38"/>
        <v>4.4959696907669787E-2</v>
      </c>
      <c r="W76" s="32">
        <f t="shared" si="38"/>
        <v>4.4516029693643544E-2</v>
      </c>
      <c r="X76" s="32">
        <f t="shared" si="38"/>
        <v>4.4356077608455384E-2</v>
      </c>
      <c r="Y76" s="32">
        <f t="shared" si="38"/>
        <v>4.4227230202277888E-2</v>
      </c>
      <c r="Z76" s="32">
        <f t="shared" si="38"/>
        <v>4.3898803570127633E-2</v>
      </c>
      <c r="AA76" s="32">
        <f t="shared" si="38"/>
        <v>4.3689159134660524E-2</v>
      </c>
      <c r="AB76" s="32">
        <f t="shared" si="38"/>
        <v>4.3504703637814265E-2</v>
      </c>
      <c r="AC76" s="32">
        <f t="shared" si="38"/>
        <v>4.3557446626066816E-2</v>
      </c>
      <c r="AD76" s="32">
        <f t="shared" si="38"/>
        <v>4.3289033574419482E-2</v>
      </c>
      <c r="AE76" s="32">
        <f t="shared" si="38"/>
        <v>4.3184458360536908E-2</v>
      </c>
      <c r="AF76" s="32">
        <f t="shared" si="38"/>
        <v>4.2808530448778373E-2</v>
      </c>
      <c r="AG76" s="32">
        <f t="shared" si="38"/>
        <v>4.276657706230743E-2</v>
      </c>
    </row>
    <row r="77" spans="1:35" x14ac:dyDescent="0.35">
      <c r="B77" t="s">
        <v>382</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35">
      <c r="B78" t="s">
        <v>202</v>
      </c>
      <c r="C78" s="32">
        <f>C20*C$9</f>
        <v>7.5659021555906703E-2</v>
      </c>
      <c r="D78" s="32">
        <f t="shared" si="38"/>
        <v>0.10291064316188628</v>
      </c>
      <c r="E78" s="32">
        <f t="shared" si="38"/>
        <v>0.10416472155646631</v>
      </c>
      <c r="F78" s="32">
        <f t="shared" si="38"/>
        <v>0.10004383040302658</v>
      </c>
      <c r="G78" s="32">
        <f t="shared" si="38"/>
        <v>9.9906501421951011E-2</v>
      </c>
      <c r="H78" s="32">
        <f t="shared" si="38"/>
        <v>9.9410609076737516E-2</v>
      </c>
      <c r="I78" s="32">
        <f t="shared" si="38"/>
        <v>9.9825558381088114E-2</v>
      </c>
      <c r="J78" s="32">
        <f t="shared" si="38"/>
        <v>0.1017542140653688</v>
      </c>
      <c r="K78" s="32">
        <f t="shared" si="38"/>
        <v>0.10220993266556801</v>
      </c>
      <c r="L78" s="32">
        <f t="shared" si="38"/>
        <v>0.103390684724567</v>
      </c>
      <c r="M78" s="32">
        <f t="shared" si="38"/>
        <v>0.10755976910564806</v>
      </c>
      <c r="N78" s="32">
        <f t="shared" si="38"/>
        <v>0.10544641330342121</v>
      </c>
      <c r="O78" s="32">
        <f t="shared" si="38"/>
        <v>0.10727928142263406</v>
      </c>
      <c r="P78" s="32">
        <f t="shared" si="38"/>
        <v>0.10777486674483341</v>
      </c>
      <c r="Q78" s="32">
        <f t="shared" si="38"/>
        <v>0.1095472330189541</v>
      </c>
      <c r="R78" s="32">
        <f t="shared" si="38"/>
        <v>0.10791551493768073</v>
      </c>
      <c r="S78" s="32">
        <f t="shared" si="38"/>
        <v>0.10855846043152433</v>
      </c>
      <c r="T78" s="32">
        <f t="shared" si="38"/>
        <v>0.10916574053977628</v>
      </c>
      <c r="U78" s="32">
        <f t="shared" si="38"/>
        <v>0.10958257869128535</v>
      </c>
      <c r="V78" s="32">
        <f t="shared" si="38"/>
        <v>0.10907815675617624</v>
      </c>
      <c r="W78" s="32">
        <f t="shared" si="38"/>
        <v>0.1096554923737397</v>
      </c>
      <c r="X78" s="32">
        <f t="shared" si="38"/>
        <v>0.10975061593099826</v>
      </c>
      <c r="Y78" s="32">
        <f t="shared" si="38"/>
        <v>0.10951583741384203</v>
      </c>
      <c r="Z78" s="32">
        <f t="shared" si="38"/>
        <v>0.10978026236157029</v>
      </c>
      <c r="AA78" s="32">
        <f t="shared" si="38"/>
        <v>0.11006974141731937</v>
      </c>
      <c r="AB78" s="32">
        <f t="shared" si="38"/>
        <v>0.11066423276850046</v>
      </c>
      <c r="AC78" s="32">
        <f t="shared" si="38"/>
        <v>0.1102014546915619</v>
      </c>
      <c r="AD78" s="32">
        <f t="shared" si="38"/>
        <v>0.11035617580212627</v>
      </c>
      <c r="AE78" s="32">
        <f t="shared" si="38"/>
        <v>0.11006811401568678</v>
      </c>
      <c r="AF78" s="32">
        <f t="shared" si="38"/>
        <v>0.11064336539203833</v>
      </c>
      <c r="AG78" s="32">
        <f t="shared" si="38"/>
        <v>0.11069252932685279</v>
      </c>
    </row>
    <row r="79" spans="1:35" x14ac:dyDescent="0.35">
      <c r="B79" t="s">
        <v>203</v>
      </c>
      <c r="C79" s="32">
        <f>C21*C$9</f>
        <v>2.1035509929031318E-2</v>
      </c>
      <c r="D79" s="32">
        <f t="shared" si="38"/>
        <v>1.8460160318266104E-2</v>
      </c>
      <c r="E79" s="32">
        <f t="shared" si="38"/>
        <v>2.0501937719762536E-2</v>
      </c>
      <c r="F79" s="32">
        <f t="shared" si="38"/>
        <v>2.1214951482880339E-2</v>
      </c>
      <c r="G79" s="32">
        <f t="shared" si="38"/>
        <v>2.1320481911583273E-2</v>
      </c>
      <c r="H79" s="32">
        <f t="shared" si="38"/>
        <v>2.1415326889112254E-2</v>
      </c>
      <c r="I79" s="32">
        <f t="shared" si="38"/>
        <v>2.1382125497858007E-2</v>
      </c>
      <c r="J79" s="32">
        <f t="shared" si="38"/>
        <v>2.1569537429782848E-2</v>
      </c>
      <c r="K79" s="32">
        <f t="shared" si="38"/>
        <v>2.1865359292862797E-2</v>
      </c>
      <c r="L79" s="32">
        <f t="shared" si="38"/>
        <v>2.2089345347288156E-2</v>
      </c>
      <c r="M79" s="32">
        <f t="shared" si="38"/>
        <v>2.2353669748281312E-2</v>
      </c>
      <c r="N79" s="32">
        <f t="shared" si="38"/>
        <v>2.2980744413648994E-2</v>
      </c>
      <c r="O79" s="32">
        <f t="shared" si="38"/>
        <v>2.3063264910433763E-2</v>
      </c>
      <c r="P79" s="32">
        <f t="shared" si="38"/>
        <v>2.3318632815871879E-2</v>
      </c>
      <c r="Q79" s="32">
        <f t="shared" si="38"/>
        <v>2.3522925187744056E-2</v>
      </c>
      <c r="R79" s="32">
        <f t="shared" si="38"/>
        <v>2.3794721807174804E-2</v>
      </c>
      <c r="S79" s="32">
        <f t="shared" si="38"/>
        <v>2.371712496180341E-2</v>
      </c>
      <c r="T79" s="32">
        <f t="shared" si="38"/>
        <v>2.3777037611249101E-2</v>
      </c>
      <c r="U79" s="32">
        <f t="shared" si="38"/>
        <v>2.3847209652428356E-2</v>
      </c>
      <c r="V79" s="32">
        <f t="shared" si="38"/>
        <v>2.394988787023301E-2</v>
      </c>
      <c r="W79" s="32">
        <f t="shared" si="38"/>
        <v>2.3945957912032554E-2</v>
      </c>
      <c r="X79" s="32">
        <f t="shared" si="38"/>
        <v>2.402754864814003E-2</v>
      </c>
      <c r="Y79" s="32">
        <f t="shared" si="38"/>
        <v>2.4068914602531112E-2</v>
      </c>
      <c r="Z79" s="32">
        <f t="shared" si="38"/>
        <v>2.4101984379496715E-2</v>
      </c>
      <c r="AA79" s="32">
        <f t="shared" si="38"/>
        <v>2.4126425719297014E-2</v>
      </c>
      <c r="AB79" s="32">
        <f t="shared" si="38"/>
        <v>2.4193093271221544E-2</v>
      </c>
      <c r="AC79" s="32">
        <f t="shared" si="38"/>
        <v>2.4297702255725688E-2</v>
      </c>
      <c r="AD79" s="32">
        <f t="shared" si="38"/>
        <v>2.4302652396622056E-2</v>
      </c>
      <c r="AE79" s="32">
        <f t="shared" si="38"/>
        <v>2.4334801916450124E-2</v>
      </c>
      <c r="AF79" s="32">
        <f t="shared" si="38"/>
        <v>2.4313874603999943E-2</v>
      </c>
      <c r="AG79" s="32">
        <f t="shared" si="38"/>
        <v>2.4407190598501733E-2</v>
      </c>
    </row>
    <row r="80" spans="1:35" x14ac:dyDescent="0.35">
      <c r="A80" s="93" t="s">
        <v>1517</v>
      </c>
      <c r="B80" t="s">
        <v>167</v>
      </c>
      <c r="C80" s="32">
        <f>C23*C$10</f>
        <v>2.5724910040040839E-2</v>
      </c>
      <c r="D80" s="32">
        <f t="shared" ref="D80:AG87" si="40">D23*D$10</f>
        <v>2.0422590797260828E-2</v>
      </c>
      <c r="E80" s="32">
        <f t="shared" si="40"/>
        <v>2.0891191868574445E-2</v>
      </c>
      <c r="F80" s="32">
        <f t="shared" si="40"/>
        <v>2.1745246388059265E-2</v>
      </c>
      <c r="G80" s="32">
        <f t="shared" si="40"/>
        <v>2.1863871733083781E-2</v>
      </c>
      <c r="H80" s="32">
        <f t="shared" si="40"/>
        <v>2.1988489724231036E-2</v>
      </c>
      <c r="I80" s="32">
        <f t="shared" si="40"/>
        <v>2.1906659087373256E-2</v>
      </c>
      <c r="J80" s="32">
        <f t="shared" si="40"/>
        <v>2.1629694185954059E-2</v>
      </c>
      <c r="K80" s="32">
        <f t="shared" si="40"/>
        <v>2.1620257698752449E-2</v>
      </c>
      <c r="L80" s="32">
        <f t="shared" si="40"/>
        <v>2.1474349926532136E-2</v>
      </c>
      <c r="M80" s="32">
        <f t="shared" si="40"/>
        <v>2.0904748863865383E-2</v>
      </c>
      <c r="N80" s="32">
        <f t="shared" si="40"/>
        <v>2.1321719882144392E-2</v>
      </c>
      <c r="O80" s="32">
        <f t="shared" si="40"/>
        <v>2.1057404788024533E-2</v>
      </c>
      <c r="P80" s="32">
        <f t="shared" si="40"/>
        <v>2.1024020397900495E-2</v>
      </c>
      <c r="Q80" s="32">
        <f t="shared" si="40"/>
        <v>2.0801605499238728E-2</v>
      </c>
      <c r="R80" s="32">
        <f t="shared" si="40"/>
        <v>2.1129761968416566E-2</v>
      </c>
      <c r="S80" s="32">
        <f t="shared" si="40"/>
        <v>2.1005007384794765E-2</v>
      </c>
      <c r="T80" s="32">
        <f t="shared" si="40"/>
        <v>2.0917581970118133E-2</v>
      </c>
      <c r="U80" s="32">
        <f t="shared" si="40"/>
        <v>2.0873582158662099E-2</v>
      </c>
      <c r="V80" s="32">
        <f t="shared" si="40"/>
        <v>2.0976825805473744E-2</v>
      </c>
      <c r="W80" s="32">
        <f t="shared" si="40"/>
        <v>2.0885490534912211E-2</v>
      </c>
      <c r="X80" s="32">
        <f t="shared" si="40"/>
        <v>2.0885421509669069E-2</v>
      </c>
      <c r="Y80" s="32">
        <f t="shared" si="40"/>
        <v>2.0936366795535583E-2</v>
      </c>
      <c r="Z80" s="32">
        <f t="shared" si="40"/>
        <v>2.0897587112312453E-2</v>
      </c>
      <c r="AA80" s="32">
        <f t="shared" si="40"/>
        <v>2.0860409367188078E-2</v>
      </c>
      <c r="AB80" s="32">
        <f t="shared" si="40"/>
        <v>2.0779980868531462E-2</v>
      </c>
      <c r="AC80" s="32">
        <f t="shared" si="40"/>
        <v>2.08769357001467E-2</v>
      </c>
      <c r="AD80" s="32">
        <f t="shared" si="40"/>
        <v>2.0853332471217085E-2</v>
      </c>
      <c r="AE80" s="32">
        <f t="shared" si="40"/>
        <v>2.0907717899384448E-2</v>
      </c>
      <c r="AF80" s="32">
        <f t="shared" si="40"/>
        <v>2.0809209789528167E-2</v>
      </c>
      <c r="AG80" s="32">
        <f t="shared" si="40"/>
        <v>2.0819600972996368E-2</v>
      </c>
    </row>
    <row r="81" spans="1:33" x14ac:dyDescent="0.35">
      <c r="B81" t="s">
        <v>174</v>
      </c>
      <c r="C81" s="32">
        <f t="shared" ref="C81:R87" si="41">C24*C$10</f>
        <v>0.11824679229811114</v>
      </c>
      <c r="D81" s="32">
        <f t="shared" si="41"/>
        <v>0.12814175627619698</v>
      </c>
      <c r="E81" s="32">
        <f t="shared" si="41"/>
        <v>0.12314000106211466</v>
      </c>
      <c r="F81" s="32">
        <f t="shared" si="41"/>
        <v>0.12433429950361051</v>
      </c>
      <c r="G81" s="32">
        <f t="shared" si="41"/>
        <v>0.12643823736329016</v>
      </c>
      <c r="H81" s="32">
        <f t="shared" si="41"/>
        <v>0.12787045520621024</v>
      </c>
      <c r="I81" s="32">
        <f t="shared" si="41"/>
        <v>0.12905775599595629</v>
      </c>
      <c r="J81" s="32">
        <f t="shared" si="41"/>
        <v>0.1296334149652395</v>
      </c>
      <c r="K81" s="32">
        <f t="shared" si="41"/>
        <v>0.12978008762956134</v>
      </c>
      <c r="L81" s="32">
        <f t="shared" si="41"/>
        <v>0.12991707447335846</v>
      </c>
      <c r="M81" s="32">
        <f t="shared" si="41"/>
        <v>0.12914883678345795</v>
      </c>
      <c r="N81" s="32">
        <f t="shared" si="41"/>
        <v>0.12906915441405686</v>
      </c>
      <c r="O81" s="32">
        <f t="shared" si="41"/>
        <v>0.12916341344381749</v>
      </c>
      <c r="P81" s="32">
        <f t="shared" si="41"/>
        <v>0.1291295354883096</v>
      </c>
      <c r="Q81" s="32">
        <f t="shared" si="41"/>
        <v>0.12894805612095137</v>
      </c>
      <c r="R81" s="32">
        <f t="shared" si="41"/>
        <v>0.12931874569924159</v>
      </c>
      <c r="S81" s="32">
        <f t="shared" si="40"/>
        <v>0.1299918156191836</v>
      </c>
      <c r="T81" s="32">
        <f t="shared" si="40"/>
        <v>0.13028009517263797</v>
      </c>
      <c r="U81" s="32">
        <f t="shared" si="40"/>
        <v>0.13041965991837473</v>
      </c>
      <c r="V81" s="32">
        <f t="shared" si="40"/>
        <v>0.13082487581192526</v>
      </c>
      <c r="W81" s="32">
        <f t="shared" si="40"/>
        <v>0.13113734608615127</v>
      </c>
      <c r="X81" s="32">
        <f t="shared" si="40"/>
        <v>0.13138614488348574</v>
      </c>
      <c r="Y81" s="32">
        <f t="shared" si="40"/>
        <v>0.13171273037762851</v>
      </c>
      <c r="Z81" s="32">
        <f t="shared" si="40"/>
        <v>0.13205231089848987</v>
      </c>
      <c r="AA81" s="32">
        <f t="shared" si="40"/>
        <v>0.13225825301665289</v>
      </c>
      <c r="AB81" s="32">
        <f t="shared" si="40"/>
        <v>0.13230123036246577</v>
      </c>
      <c r="AC81" s="32">
        <f t="shared" si="40"/>
        <v>0.13255128943608371</v>
      </c>
      <c r="AD81" s="32">
        <f t="shared" si="40"/>
        <v>0.13285463318273424</v>
      </c>
      <c r="AE81" s="32">
        <f t="shared" si="40"/>
        <v>0.13314654587516309</v>
      </c>
      <c r="AF81" s="32">
        <f t="shared" si="40"/>
        <v>0.13337563697315283</v>
      </c>
      <c r="AG81" s="32">
        <f t="shared" si="40"/>
        <v>0.13352453543456977</v>
      </c>
    </row>
    <row r="82" spans="1:33" x14ac:dyDescent="0.35">
      <c r="B82" t="s">
        <v>175</v>
      </c>
      <c r="C82" s="32">
        <f t="shared" si="41"/>
        <v>1.7932498478878973E-2</v>
      </c>
      <c r="D82" s="32">
        <f t="shared" si="40"/>
        <v>2.5508088258940641E-2</v>
      </c>
      <c r="E82" s="32">
        <f t="shared" si="40"/>
        <v>2.3946264553953215E-2</v>
      </c>
      <c r="F82" s="32">
        <f t="shared" si="40"/>
        <v>2.2739845328895471E-2</v>
      </c>
      <c r="G82" s="32">
        <f t="shared" si="40"/>
        <v>2.2977823229349478E-2</v>
      </c>
      <c r="H82" s="32">
        <f t="shared" si="40"/>
        <v>2.2713972616192846E-2</v>
      </c>
      <c r="I82" s="32">
        <f t="shared" si="40"/>
        <v>2.3486291818621604E-2</v>
      </c>
      <c r="J82" s="32">
        <f t="shared" si="40"/>
        <v>2.3851333088330314E-2</v>
      </c>
      <c r="K82" s="32">
        <f t="shared" si="40"/>
        <v>2.3724442112177287E-2</v>
      </c>
      <c r="L82" s="32">
        <f t="shared" si="40"/>
        <v>2.3758297241581634E-2</v>
      </c>
      <c r="M82" s="32">
        <f t="shared" si="40"/>
        <v>2.3997495655945746E-2</v>
      </c>
      <c r="N82" s="32">
        <f t="shared" si="40"/>
        <v>2.3228998410670876E-2</v>
      </c>
      <c r="O82" s="32">
        <f t="shared" si="40"/>
        <v>2.3462731870564243E-2</v>
      </c>
      <c r="P82" s="32">
        <f t="shared" si="40"/>
        <v>2.3380596428258682E-2</v>
      </c>
      <c r="Q82" s="32">
        <f t="shared" si="40"/>
        <v>2.3587603922964408E-2</v>
      </c>
      <c r="R82" s="32">
        <f t="shared" si="40"/>
        <v>2.3217922374304669E-2</v>
      </c>
      <c r="S82" s="32">
        <f t="shared" si="40"/>
        <v>2.3462440694450512E-2</v>
      </c>
      <c r="T82" s="32">
        <f t="shared" si="40"/>
        <v>2.3585170176099915E-2</v>
      </c>
      <c r="U82" s="32">
        <f t="shared" si="40"/>
        <v>2.3606670494961384E-2</v>
      </c>
      <c r="V82" s="32">
        <f t="shared" si="40"/>
        <v>2.352800860435492E-2</v>
      </c>
      <c r="W82" s="32">
        <f t="shared" si="40"/>
        <v>2.3680329258923515E-2</v>
      </c>
      <c r="X82" s="32">
        <f t="shared" si="40"/>
        <v>2.3683906584030291E-2</v>
      </c>
      <c r="Y82" s="32">
        <f t="shared" si="40"/>
        <v>2.3660044340357199E-2</v>
      </c>
      <c r="Z82" s="32">
        <f t="shared" si="40"/>
        <v>2.3754600217658937E-2</v>
      </c>
      <c r="AA82" s="32">
        <f t="shared" si="40"/>
        <v>2.3801295296983268E-2</v>
      </c>
      <c r="AB82" s="32">
        <f t="shared" si="40"/>
        <v>2.3857240646425009E-2</v>
      </c>
      <c r="AC82" s="32">
        <f t="shared" si="40"/>
        <v>2.3743667755170724E-2</v>
      </c>
      <c r="AD82" s="32">
        <f t="shared" si="40"/>
        <v>2.3817740447800738E-2</v>
      </c>
      <c r="AE82" s="32">
        <f t="shared" si="40"/>
        <v>2.3804996271094069E-2</v>
      </c>
      <c r="AF82" s="32">
        <f t="shared" si="40"/>
        <v>2.3954599078744237E-2</v>
      </c>
      <c r="AG82" s="32">
        <f t="shared" si="40"/>
        <v>2.394428982076138E-2</v>
      </c>
    </row>
    <row r="83" spans="1:33" x14ac:dyDescent="0.35">
      <c r="B83" t="s">
        <v>176</v>
      </c>
      <c r="C83" s="32">
        <f t="shared" si="41"/>
        <v>2.5214771900281454E-2</v>
      </c>
      <c r="D83" s="32">
        <f t="shared" si="40"/>
        <v>2.5896370045315115E-2</v>
      </c>
      <c r="E83" s="32">
        <f t="shared" si="40"/>
        <v>2.5058985228182454E-2</v>
      </c>
      <c r="F83" s="32">
        <f t="shared" si="40"/>
        <v>2.5079907417757411E-2</v>
      </c>
      <c r="G83" s="32">
        <f t="shared" si="40"/>
        <v>2.5217568715644324E-2</v>
      </c>
      <c r="H83" s="32">
        <f t="shared" si="40"/>
        <v>2.515764865737868E-2</v>
      </c>
      <c r="I83" s="32">
        <f t="shared" si="40"/>
        <v>2.5404186603685451E-2</v>
      </c>
      <c r="J83" s="32">
        <f t="shared" si="40"/>
        <v>2.5328464259993827E-2</v>
      </c>
      <c r="K83" s="32">
        <f t="shared" si="40"/>
        <v>2.5230854860625533E-2</v>
      </c>
      <c r="L83" s="32">
        <f t="shared" si="40"/>
        <v>2.5124483674679711E-2</v>
      </c>
      <c r="M83" s="32">
        <f t="shared" si="40"/>
        <v>2.4827468982067294E-2</v>
      </c>
      <c r="N83" s="32">
        <f t="shared" si="40"/>
        <v>2.4741476829987556E-2</v>
      </c>
      <c r="O83" s="32">
        <f t="shared" si="40"/>
        <v>2.464856432463618E-2</v>
      </c>
      <c r="P83" s="32">
        <f t="shared" si="40"/>
        <v>2.4555893188664291E-2</v>
      </c>
      <c r="Q83" s="32">
        <f t="shared" si="40"/>
        <v>2.4464419604070885E-2</v>
      </c>
      <c r="R83" s="32">
        <f t="shared" si="40"/>
        <v>2.4494011906058013E-2</v>
      </c>
      <c r="S83" s="32">
        <f t="shared" si="40"/>
        <v>2.4525071963143324E-2</v>
      </c>
      <c r="T83" s="32">
        <f t="shared" si="40"/>
        <v>2.4507797390559916E-2</v>
      </c>
      <c r="U83" s="32">
        <f t="shared" si="40"/>
        <v>2.4481714835731749E-2</v>
      </c>
      <c r="V83" s="32">
        <f t="shared" si="40"/>
        <v>2.4499796104316119E-2</v>
      </c>
      <c r="W83" s="32">
        <f t="shared" si="40"/>
        <v>2.44967925657576E-2</v>
      </c>
      <c r="X83" s="32">
        <f t="shared" si="40"/>
        <v>2.4491408337082014E-2</v>
      </c>
      <c r="Y83" s="32">
        <f t="shared" si="40"/>
        <v>2.4505679616994624E-2</v>
      </c>
      <c r="Z83" s="32">
        <f t="shared" si="40"/>
        <v>2.4511812008522083E-2</v>
      </c>
      <c r="AA83" s="32">
        <f t="shared" si="40"/>
        <v>2.4500159647680212E-2</v>
      </c>
      <c r="AB83" s="32">
        <f t="shared" si="40"/>
        <v>2.4461611471301926E-2</v>
      </c>
      <c r="AC83" s="32">
        <f t="shared" si="40"/>
        <v>2.4469503678327117E-2</v>
      </c>
      <c r="AD83" s="32">
        <f t="shared" si="40"/>
        <v>2.4479013304228078E-2</v>
      </c>
      <c r="AE83" s="32">
        <f t="shared" si="40"/>
        <v>2.4500279288886435E-2</v>
      </c>
      <c r="AF83" s="32">
        <f t="shared" si="40"/>
        <v>2.4494111482512924E-2</v>
      </c>
      <c r="AG83" s="32">
        <f t="shared" si="40"/>
        <v>2.4487645107317938E-2</v>
      </c>
    </row>
    <row r="84" spans="1:33" x14ac:dyDescent="0.35">
      <c r="B84" t="s">
        <v>177</v>
      </c>
      <c r="C84" s="32">
        <f t="shared" si="41"/>
        <v>3.0466396993235188E-2</v>
      </c>
      <c r="D84" s="32">
        <f t="shared" si="40"/>
        <v>2.7517124806924382E-2</v>
      </c>
      <c r="E84" s="32">
        <f t="shared" si="40"/>
        <v>2.7044683381198295E-2</v>
      </c>
      <c r="F84" s="32">
        <f t="shared" si="40"/>
        <v>2.7116654996237208E-2</v>
      </c>
      <c r="G84" s="32">
        <f t="shared" si="40"/>
        <v>2.7013097582964062E-2</v>
      </c>
      <c r="H84" s="32">
        <f t="shared" si="40"/>
        <v>2.7169099301135563E-2</v>
      </c>
      <c r="I84" s="32">
        <f t="shared" si="40"/>
        <v>2.6826050576361532E-2</v>
      </c>
      <c r="J84" s="32">
        <f t="shared" si="40"/>
        <v>2.655373702853283E-2</v>
      </c>
      <c r="K84" s="32">
        <f t="shared" si="40"/>
        <v>2.6369650554348045E-2</v>
      </c>
      <c r="L84" s="32">
        <f t="shared" si="40"/>
        <v>2.6143268077263276E-2</v>
      </c>
      <c r="M84" s="32">
        <f t="shared" si="40"/>
        <v>2.5654986237663643E-2</v>
      </c>
      <c r="N84" s="32">
        <f t="shared" si="40"/>
        <v>2.5627063324375102E-2</v>
      </c>
      <c r="O84" s="32">
        <f t="shared" si="40"/>
        <v>2.5397874388155783E-2</v>
      </c>
      <c r="P84" s="32">
        <f t="shared" si="40"/>
        <v>2.5244322667514751E-2</v>
      </c>
      <c r="Q84" s="32">
        <f t="shared" si="40"/>
        <v>2.4977476857083791E-2</v>
      </c>
      <c r="R84" s="32">
        <f t="shared" si="40"/>
        <v>2.5037724619894595E-2</v>
      </c>
      <c r="S84" s="32">
        <f t="shared" si="40"/>
        <v>2.4961063348970285E-2</v>
      </c>
      <c r="T84" s="32">
        <f t="shared" si="40"/>
        <v>2.48660040177432E-2</v>
      </c>
      <c r="U84" s="32">
        <f t="shared" si="40"/>
        <v>2.4774781111887623E-2</v>
      </c>
      <c r="V84" s="32">
        <f t="shared" si="40"/>
        <v>2.4771790089522228E-2</v>
      </c>
      <c r="W84" s="32">
        <f t="shared" si="40"/>
        <v>2.4693017828376341E-2</v>
      </c>
      <c r="X84" s="32">
        <f t="shared" si="40"/>
        <v>2.4639748624025338E-2</v>
      </c>
      <c r="Y84" s="32">
        <f t="shared" si="40"/>
        <v>2.4625409031436063E-2</v>
      </c>
      <c r="Z84" s="32">
        <f t="shared" si="40"/>
        <v>2.4570323828725142E-2</v>
      </c>
      <c r="AA84" s="32">
        <f t="shared" si="40"/>
        <v>2.4507838184879688E-2</v>
      </c>
      <c r="AB84" s="32">
        <f t="shared" si="40"/>
        <v>2.4419527395685838E-2</v>
      </c>
      <c r="AC84" s="32">
        <f t="shared" si="40"/>
        <v>2.4415619365466434E-2</v>
      </c>
      <c r="AD84" s="32">
        <f t="shared" si="40"/>
        <v>2.4375198724634027E-2</v>
      </c>
      <c r="AE84" s="32">
        <f t="shared" si="40"/>
        <v>2.4379894706395722E-2</v>
      </c>
      <c r="AF84" s="32">
        <f t="shared" si="40"/>
        <v>2.4308164569796793E-2</v>
      </c>
      <c r="AG84" s="32">
        <f t="shared" si="40"/>
        <v>2.4265987602812712E-2</v>
      </c>
    </row>
    <row r="85" spans="1:33" x14ac:dyDescent="0.35">
      <c r="B85" t="s">
        <v>178</v>
      </c>
      <c r="C85" s="32">
        <f t="shared" si="41"/>
        <v>2.9443200157133174E-2</v>
      </c>
      <c r="D85" s="32">
        <f t="shared" si="40"/>
        <v>2.9225721017057022E-2</v>
      </c>
      <c r="E85" s="32">
        <f t="shared" si="40"/>
        <v>2.8502754986052009E-2</v>
      </c>
      <c r="F85" s="32">
        <f t="shared" si="40"/>
        <v>2.8356666220172612E-2</v>
      </c>
      <c r="G85" s="32">
        <f t="shared" si="40"/>
        <v>2.8403137986589163E-2</v>
      </c>
      <c r="H85" s="32">
        <f t="shared" si="40"/>
        <v>2.8477928674293211E-2</v>
      </c>
      <c r="I85" s="32">
        <f t="shared" si="40"/>
        <v>2.8467416740289183E-2</v>
      </c>
      <c r="J85" s="32">
        <f t="shared" si="40"/>
        <v>2.8353863991513059E-2</v>
      </c>
      <c r="K85" s="32">
        <f t="shared" si="40"/>
        <v>2.8207050695720631E-2</v>
      </c>
      <c r="L85" s="32">
        <f t="shared" si="40"/>
        <v>2.8055353334092287E-2</v>
      </c>
      <c r="M85" s="32">
        <f t="shared" si="40"/>
        <v>2.7717051343862476E-2</v>
      </c>
      <c r="N85" s="32">
        <f t="shared" si="40"/>
        <v>2.7551491040270343E-2</v>
      </c>
      <c r="O85" s="32">
        <f t="shared" si="40"/>
        <v>2.7436837750890487E-2</v>
      </c>
      <c r="P85" s="32">
        <f t="shared" si="40"/>
        <v>2.7306788241321878E-2</v>
      </c>
      <c r="Q85" s="32">
        <f t="shared" si="40"/>
        <v>2.7132888284804903E-2</v>
      </c>
      <c r="R85" s="32">
        <f t="shared" si="40"/>
        <v>2.7116870442184714E-2</v>
      </c>
      <c r="S85" s="32">
        <f t="shared" si="40"/>
        <v>2.713586297532887E-2</v>
      </c>
      <c r="T85" s="32">
        <f t="shared" si="40"/>
        <v>2.7104252365611686E-2</v>
      </c>
      <c r="U85" s="32">
        <f t="shared" si="40"/>
        <v>2.7045708772477573E-2</v>
      </c>
      <c r="V85" s="32">
        <f t="shared" si="40"/>
        <v>2.7046409591200183E-2</v>
      </c>
      <c r="W85" s="32">
        <f t="shared" si="40"/>
        <v>2.703182596401834E-2</v>
      </c>
      <c r="X85" s="32">
        <f t="shared" si="40"/>
        <v>2.7001776736665754E-2</v>
      </c>
      <c r="Y85" s="32">
        <f t="shared" si="40"/>
        <v>2.6999803781911632E-2</v>
      </c>
      <c r="Z85" s="32">
        <f t="shared" si="40"/>
        <v>2.699146743764504E-2</v>
      </c>
      <c r="AA85" s="32">
        <f t="shared" si="40"/>
        <v>2.6962806249725631E-2</v>
      </c>
      <c r="AB85" s="32">
        <f t="shared" si="40"/>
        <v>2.6912763267070369E-2</v>
      </c>
      <c r="AC85" s="32">
        <f t="shared" si="40"/>
        <v>2.689765083370188E-2</v>
      </c>
      <c r="AD85" s="32">
        <f t="shared" si="40"/>
        <v>2.6893439388081666E-2</v>
      </c>
      <c r="AE85" s="32">
        <f t="shared" si="40"/>
        <v>2.6908194332771307E-2</v>
      </c>
      <c r="AF85" s="32">
        <f t="shared" si="40"/>
        <v>2.6892354167985244E-2</v>
      </c>
      <c r="AG85" s="32">
        <f t="shared" si="40"/>
        <v>2.6863786475734997E-2</v>
      </c>
    </row>
    <row r="86" spans="1:33" x14ac:dyDescent="0.35">
      <c r="B86" t="s">
        <v>202</v>
      </c>
      <c r="C86" s="32">
        <f t="shared" si="41"/>
        <v>0.14134497940897447</v>
      </c>
      <c r="D86" s="32">
        <f t="shared" si="40"/>
        <v>0.13695858574153205</v>
      </c>
      <c r="E86" s="32">
        <f t="shared" si="40"/>
        <v>0.13584592980720997</v>
      </c>
      <c r="F86" s="32">
        <f t="shared" si="40"/>
        <v>0.1376199554938029</v>
      </c>
      <c r="G86" s="32">
        <f t="shared" si="40"/>
        <v>0.13898324213671684</v>
      </c>
      <c r="H86" s="32">
        <f t="shared" si="40"/>
        <v>0.14028161834400368</v>
      </c>
      <c r="I86" s="32">
        <f t="shared" si="40"/>
        <v>0.14079890376699467</v>
      </c>
      <c r="J86" s="32">
        <f t="shared" si="40"/>
        <v>0.14074803173234365</v>
      </c>
      <c r="K86" s="32">
        <f t="shared" si="40"/>
        <v>0.14076321860207916</v>
      </c>
      <c r="L86" s="32">
        <f t="shared" si="40"/>
        <v>0.14052418973668715</v>
      </c>
      <c r="M86" s="32">
        <f t="shared" si="40"/>
        <v>0.1388688066758843</v>
      </c>
      <c r="N86" s="32">
        <f t="shared" si="40"/>
        <v>0.13918526949636112</v>
      </c>
      <c r="O86" s="32">
        <f t="shared" si="40"/>
        <v>0.13876942134333242</v>
      </c>
      <c r="P86" s="32">
        <f t="shared" si="40"/>
        <v>0.13856926198530728</v>
      </c>
      <c r="Q86" s="32">
        <f t="shared" si="40"/>
        <v>0.13786609126207816</v>
      </c>
      <c r="R86" s="32">
        <f t="shared" si="40"/>
        <v>0.13855914645107303</v>
      </c>
      <c r="S86" s="32">
        <f t="shared" si="40"/>
        <v>0.13881429267124129</v>
      </c>
      <c r="T86" s="32">
        <f t="shared" si="40"/>
        <v>0.138854852704203</v>
      </c>
      <c r="U86" s="32">
        <f t="shared" si="40"/>
        <v>0.13890008003559925</v>
      </c>
      <c r="V86" s="32">
        <f t="shared" si="40"/>
        <v>0.139306675043641</v>
      </c>
      <c r="W86" s="32">
        <f t="shared" si="40"/>
        <v>0.13939028206169221</v>
      </c>
      <c r="X86" s="32">
        <f t="shared" si="40"/>
        <v>0.13953394939535232</v>
      </c>
      <c r="Y86" s="32">
        <f t="shared" si="40"/>
        <v>0.13984744303250637</v>
      </c>
      <c r="Z86" s="32">
        <f t="shared" si="40"/>
        <v>0.139981153790594</v>
      </c>
      <c r="AA86" s="32">
        <f t="shared" si="40"/>
        <v>0.14004385078672416</v>
      </c>
      <c r="AB86" s="32">
        <f t="shared" si="40"/>
        <v>0.13994524567575065</v>
      </c>
      <c r="AC86" s="32">
        <f t="shared" si="40"/>
        <v>0.1402273356099096</v>
      </c>
      <c r="AD86" s="32">
        <f t="shared" si="40"/>
        <v>0.14037851431437795</v>
      </c>
      <c r="AE86" s="32">
        <f t="shared" si="40"/>
        <v>0.14070656734237202</v>
      </c>
      <c r="AF86" s="32">
        <f t="shared" si="40"/>
        <v>0.14069837155731588</v>
      </c>
      <c r="AG86" s="32">
        <f t="shared" si="40"/>
        <v>0.14076910489215921</v>
      </c>
    </row>
    <row r="87" spans="1:33" x14ac:dyDescent="0.35">
      <c r="B87" t="s">
        <v>203</v>
      </c>
      <c r="C87" s="32">
        <f t="shared" si="41"/>
        <v>0.22262157626070736</v>
      </c>
      <c r="D87" s="32">
        <f t="shared" si="40"/>
        <v>0.22676637234921296</v>
      </c>
      <c r="E87" s="32">
        <f t="shared" si="40"/>
        <v>0.22164061748886429</v>
      </c>
      <c r="F87" s="32">
        <f t="shared" si="40"/>
        <v>0.22269702045751344</v>
      </c>
      <c r="G87" s="32">
        <f t="shared" si="40"/>
        <v>0.22461735475926203</v>
      </c>
      <c r="H87" s="32">
        <f t="shared" si="40"/>
        <v>0.22640084996859883</v>
      </c>
      <c r="I87" s="32">
        <f t="shared" si="40"/>
        <v>0.22749677676902919</v>
      </c>
      <c r="J87" s="32">
        <f t="shared" si="40"/>
        <v>0.22742129800786628</v>
      </c>
      <c r="K87" s="32">
        <f t="shared" si="40"/>
        <v>0.2271518748835408</v>
      </c>
      <c r="L87" s="32">
        <f t="shared" si="40"/>
        <v>0.2267624443433926</v>
      </c>
      <c r="M87" s="32">
        <f t="shared" si="40"/>
        <v>0.22443751586103916</v>
      </c>
      <c r="N87" s="32">
        <f t="shared" si="40"/>
        <v>0.22394135401589602</v>
      </c>
      <c r="O87" s="32">
        <f t="shared" si="40"/>
        <v>0.22355337742892026</v>
      </c>
      <c r="P87" s="32">
        <f t="shared" si="40"/>
        <v>0.2231243924952383</v>
      </c>
      <c r="Q87" s="32">
        <f t="shared" si="40"/>
        <v>0.22222727790673602</v>
      </c>
      <c r="R87" s="32">
        <f t="shared" si="40"/>
        <v>0.22269865222291377</v>
      </c>
      <c r="S87" s="32">
        <f t="shared" si="40"/>
        <v>0.22333906332445674</v>
      </c>
      <c r="T87" s="32">
        <f t="shared" si="40"/>
        <v>0.22352513266481436</v>
      </c>
      <c r="U87" s="32">
        <f t="shared" si="40"/>
        <v>0.22355919324237047</v>
      </c>
      <c r="V87" s="32">
        <f t="shared" si="40"/>
        <v>0.22402694681216564</v>
      </c>
      <c r="W87" s="32">
        <f t="shared" si="40"/>
        <v>0.22429357658328489</v>
      </c>
      <c r="X87" s="32">
        <f t="shared" si="40"/>
        <v>0.22448560440887044</v>
      </c>
      <c r="Y87" s="32">
        <f t="shared" si="40"/>
        <v>0.22487458890976711</v>
      </c>
      <c r="Z87" s="32">
        <f t="shared" si="40"/>
        <v>0.22517091595517164</v>
      </c>
      <c r="AA87" s="32">
        <f t="shared" si="40"/>
        <v>0.22530498626949938</v>
      </c>
      <c r="AB87" s="32">
        <f t="shared" si="40"/>
        <v>0.22520653865008064</v>
      </c>
      <c r="AC87" s="32">
        <f t="shared" si="40"/>
        <v>0.22546706004047362</v>
      </c>
      <c r="AD87" s="32">
        <f t="shared" si="40"/>
        <v>0.22576686082833719</v>
      </c>
      <c r="AE87" s="32">
        <f t="shared" si="40"/>
        <v>0.22618479620674745</v>
      </c>
      <c r="AF87" s="32">
        <f t="shared" si="40"/>
        <v>0.22634649185015474</v>
      </c>
      <c r="AG87" s="32">
        <f t="shared" si="40"/>
        <v>0.22642299799951388</v>
      </c>
    </row>
    <row r="90" spans="1:33" s="95" customFormat="1" x14ac:dyDescent="0.35">
      <c r="A90" s="94" t="s">
        <v>1507</v>
      </c>
      <c r="B90" s="94" t="s">
        <v>53</v>
      </c>
    </row>
    <row r="91" spans="1:33" x14ac:dyDescent="0.35">
      <c r="B91" s="88" t="s">
        <v>33</v>
      </c>
    </row>
    <row r="92" spans="1:33" x14ac:dyDescent="0.35">
      <c r="A92" s="1" t="s">
        <v>372</v>
      </c>
      <c r="B92" s="87" t="s">
        <v>168</v>
      </c>
      <c r="C92" s="38">
        <f>'AEO 52'!E16*1000</f>
        <v>78670.906000000003</v>
      </c>
      <c r="D92" s="38">
        <f>'AEO 52'!F16*1000</f>
        <v>79098.747000000003</v>
      </c>
      <c r="E92" s="38">
        <f>'AEO 52'!G16*1000</f>
        <v>79168.228000000003</v>
      </c>
      <c r="F92" s="38">
        <f>'AEO 52'!H16*1000</f>
        <v>79343.726999999999</v>
      </c>
      <c r="G92" s="38">
        <f>'AEO 52'!I16*1000</f>
        <v>79530.182000000001</v>
      </c>
      <c r="H92" s="38">
        <f>'AEO 52'!J16*1000</f>
        <v>79745.14</v>
      </c>
      <c r="I92" s="38">
        <f>'AEO 52'!K16*1000</f>
        <v>80084.006999999998</v>
      </c>
      <c r="J92" s="38">
        <f>'AEO 52'!L16*1000</f>
        <v>80169.922000000006</v>
      </c>
      <c r="K92" s="38">
        <f>'AEO 52'!M16*1000</f>
        <v>80234.748999999996</v>
      </c>
      <c r="L92" s="38">
        <f>'AEO 52'!N16*1000</f>
        <v>80293.570999999996</v>
      </c>
      <c r="M92" s="38">
        <f>'AEO 52'!O16*1000</f>
        <v>80346.740999999995</v>
      </c>
      <c r="N92" s="38">
        <f>'AEO 52'!P16*1000</f>
        <v>80406.090000000011</v>
      </c>
      <c r="O92" s="38">
        <f>'AEO 52'!Q16*1000</f>
        <v>80461.304000000004</v>
      </c>
      <c r="P92" s="38">
        <f>'AEO 52'!R16*1000</f>
        <v>80518.241999999998</v>
      </c>
      <c r="Q92" s="38">
        <f>'AEO 52'!S16*1000</f>
        <v>80550.278000000006</v>
      </c>
      <c r="R92" s="38">
        <f>'AEO 52'!T16*1000</f>
        <v>80582.634000000005</v>
      </c>
      <c r="S92" s="38">
        <f>'AEO 52'!U16*1000</f>
        <v>80613.358000000007</v>
      </c>
      <c r="T92" s="38">
        <f>'AEO 52'!V16*1000</f>
        <v>80639.008000000002</v>
      </c>
      <c r="U92" s="38">
        <f>'AEO 52'!W16*1000</f>
        <v>80669.273000000001</v>
      </c>
      <c r="V92" s="38">
        <f>'AEO 52'!X16*1000</f>
        <v>80697.53300000001</v>
      </c>
      <c r="W92" s="38">
        <f>'AEO 52'!Y16*1000</f>
        <v>80724.891999999993</v>
      </c>
      <c r="X92" s="38">
        <f>'AEO 52'!Z16*1000</f>
        <v>80751.555999999997</v>
      </c>
      <c r="Y92" s="38">
        <f>'AEO 52'!AA16*1000</f>
        <v>80781.020999999993</v>
      </c>
      <c r="Z92" s="38">
        <f>'AEO 52'!AB16*1000</f>
        <v>80806.175000000003</v>
      </c>
      <c r="AA92" s="38">
        <f>'AEO 52'!AC16*1000</f>
        <v>80831.76400000001</v>
      </c>
      <c r="AB92" s="38">
        <f>'AEO 52'!AD16*1000</f>
        <v>80858.748999999996</v>
      </c>
      <c r="AC92" s="38">
        <f>'AEO 52'!AE16*1000</f>
        <v>80886.78</v>
      </c>
      <c r="AD92" s="38">
        <f>'AEO 52'!AF16*1000</f>
        <v>80911.750999999989</v>
      </c>
      <c r="AE92" s="38">
        <f>'AEO 52'!AG16*1000</f>
        <v>80938.309000000008</v>
      </c>
      <c r="AF92" s="38">
        <f>'AEO 52'!AH16*1000</f>
        <v>80964.485000000001</v>
      </c>
      <c r="AG92" s="38">
        <f>'AEO 52'!AI16*1000</f>
        <v>80968.872000000003</v>
      </c>
    </row>
    <row r="93" spans="1:33" x14ac:dyDescent="0.35">
      <c r="A93" s="1" t="s">
        <v>374</v>
      </c>
      <c r="B93" t="s">
        <v>169</v>
      </c>
      <c r="C93" s="38">
        <f>'AEO 52'!E17*1000</f>
        <v>41886.958999999995</v>
      </c>
      <c r="D93" s="38">
        <f>'AEO 52'!F17*1000</f>
        <v>42164.447999999997</v>
      </c>
      <c r="E93" s="38">
        <f>'AEO 52'!G17*1000</f>
        <v>42204.178</v>
      </c>
      <c r="F93" s="38">
        <f>'AEO 52'!H17*1000</f>
        <v>42396.636999999995</v>
      </c>
      <c r="G93" s="38">
        <f>'AEO 52'!I17*1000</f>
        <v>42684.245999999999</v>
      </c>
      <c r="H93" s="38">
        <f>'AEO 52'!J17*1000</f>
        <v>42947.436999999998</v>
      </c>
      <c r="I93" s="38">
        <f>'AEO 52'!K17*1000</f>
        <v>43359.123</v>
      </c>
      <c r="J93" s="38">
        <f>'AEO 52'!L17*1000</f>
        <v>43462.811000000002</v>
      </c>
      <c r="K93" s="38">
        <f>'AEO 52'!M17*1000</f>
        <v>43524.531999999999</v>
      </c>
      <c r="L93" s="38">
        <f>'AEO 52'!N17*1000</f>
        <v>43590.305</v>
      </c>
      <c r="M93" s="38">
        <f>'AEO 52'!O17*1000</f>
        <v>43643.284</v>
      </c>
      <c r="N93" s="38">
        <f>'AEO 52'!P17*1000</f>
        <v>43708.710000000006</v>
      </c>
      <c r="O93" s="38">
        <f>'AEO 52'!Q17*1000</f>
        <v>43767.036</v>
      </c>
      <c r="P93" s="38">
        <f>'AEO 52'!R17*1000</f>
        <v>43828.781000000003</v>
      </c>
      <c r="Q93" s="38">
        <f>'AEO 52'!S17*1000</f>
        <v>43867.503999999994</v>
      </c>
      <c r="R93" s="38">
        <f>'AEO 52'!T17*1000</f>
        <v>43912.392</v>
      </c>
      <c r="S93" s="38">
        <f>'AEO 52'!U17*1000</f>
        <v>43949.249000000003</v>
      </c>
      <c r="T93" s="38">
        <f>'AEO 52'!V17*1000</f>
        <v>43980.392</v>
      </c>
      <c r="U93" s="38">
        <f>'AEO 52'!W17*1000</f>
        <v>44017.59</v>
      </c>
      <c r="V93" s="38">
        <f>'AEO 52'!X17*1000</f>
        <v>44053.649999999994</v>
      </c>
      <c r="W93" s="38">
        <f>'AEO 52'!Y17*1000</f>
        <v>44088.669000000002</v>
      </c>
      <c r="X93" s="38">
        <f>'AEO 52'!Z17*1000</f>
        <v>44123.210999999996</v>
      </c>
      <c r="Y93" s="38">
        <f>'AEO 52'!AA17*1000</f>
        <v>44160.331999999995</v>
      </c>
      <c r="Z93" s="38">
        <f>'AEO 52'!AB17*1000</f>
        <v>44193.553999999996</v>
      </c>
      <c r="AA93" s="38">
        <f>'AEO 52'!AC17*1000</f>
        <v>44226.246000000006</v>
      </c>
      <c r="AB93" s="38">
        <f>'AEO 52'!AD17*1000</f>
        <v>44259.151000000005</v>
      </c>
      <c r="AC93" s="38">
        <f>'AEO 52'!AE17*1000</f>
        <v>44293.697</v>
      </c>
      <c r="AD93" s="38">
        <f>'AEO 52'!AF17*1000</f>
        <v>44325.603000000003</v>
      </c>
      <c r="AE93" s="38">
        <f>'AEO 52'!AG17*1000</f>
        <v>44360.13</v>
      </c>
      <c r="AF93" s="38">
        <f>'AEO 52'!AH17*1000</f>
        <v>44392.356999999996</v>
      </c>
      <c r="AG93" s="38">
        <f>'AEO 52'!AI17*1000</f>
        <v>44404.087</v>
      </c>
    </row>
    <row r="94" spans="1:33" x14ac:dyDescent="0.35">
      <c r="A94" s="1" t="s">
        <v>376</v>
      </c>
      <c r="B94" t="s">
        <v>170</v>
      </c>
      <c r="C94" s="38">
        <f>'AEO 52'!E18*1000</f>
        <v>31118.7</v>
      </c>
      <c r="D94" s="38">
        <f>'AEO 52'!F18*1000</f>
        <v>31280.249</v>
      </c>
      <c r="E94" s="38">
        <f>'AEO 52'!G18*1000</f>
        <v>31327.696</v>
      </c>
      <c r="F94" s="38">
        <f>'AEO 52'!H18*1000</f>
        <v>31452.971000000001</v>
      </c>
      <c r="G94" s="38">
        <f>'AEO 52'!I18*1000</f>
        <v>31632.309000000001</v>
      </c>
      <c r="H94" s="38">
        <f>'AEO 52'!J18*1000</f>
        <v>31860.942999999999</v>
      </c>
      <c r="I94" s="38">
        <f>'AEO 52'!K18*1000</f>
        <v>32140.35</v>
      </c>
      <c r="J94" s="38">
        <f>'AEO 52'!L18*1000</f>
        <v>32217.365000000002</v>
      </c>
      <c r="K94" s="38">
        <f>'AEO 52'!M18*1000</f>
        <v>32288.376</v>
      </c>
      <c r="L94" s="38">
        <f>'AEO 52'!N18*1000</f>
        <v>32355.564000000002</v>
      </c>
      <c r="M94" s="38">
        <f>'AEO 52'!O18*1000</f>
        <v>32409.958000000002</v>
      </c>
      <c r="N94" s="38">
        <f>'AEO 52'!P18*1000</f>
        <v>32480.114000000001</v>
      </c>
      <c r="O94" s="38">
        <f>'AEO 52'!Q18*1000</f>
        <v>32543.925999999999</v>
      </c>
      <c r="P94" s="38">
        <f>'AEO 52'!R18*1000</f>
        <v>32609.734000000004</v>
      </c>
      <c r="Q94" s="38">
        <f>'AEO 52'!S18*1000</f>
        <v>32652.278999999999</v>
      </c>
      <c r="R94" s="38">
        <f>'AEO 52'!T18*1000</f>
        <v>32703.277999999998</v>
      </c>
      <c r="S94" s="38">
        <f>'AEO 52'!U18*1000</f>
        <v>32749.507999999998</v>
      </c>
      <c r="T94" s="38">
        <f>'AEO 52'!V18*1000</f>
        <v>32791.851000000002</v>
      </c>
      <c r="U94" s="38">
        <f>'AEO 52'!W18*1000</f>
        <v>32831.284</v>
      </c>
      <c r="V94" s="38">
        <f>'AEO 52'!X18*1000</f>
        <v>32875.027000000002</v>
      </c>
      <c r="W94" s="38">
        <f>'AEO 52'!Y18*1000</f>
        <v>32915.301999999996</v>
      </c>
      <c r="X94" s="38">
        <f>'AEO 52'!Z18*1000</f>
        <v>32955.222999999998</v>
      </c>
      <c r="Y94" s="38">
        <f>'AEO 52'!AA18*1000</f>
        <v>32995.697</v>
      </c>
      <c r="Z94" s="38">
        <f>'AEO 52'!AB18*1000</f>
        <v>33034.892999999996</v>
      </c>
      <c r="AA94" s="38">
        <f>'AEO 52'!AC18*1000</f>
        <v>33072.186000000002</v>
      </c>
      <c r="AB94" s="38">
        <f>'AEO 52'!AD18*1000</f>
        <v>33108.662000000004</v>
      </c>
      <c r="AC94" s="38">
        <f>'AEO 52'!AE18*1000</f>
        <v>33146.866000000002</v>
      </c>
      <c r="AD94" s="38">
        <f>'AEO 52'!AF18*1000</f>
        <v>33183.506000000001</v>
      </c>
      <c r="AE94" s="38">
        <f>'AEO 52'!AG18*1000</f>
        <v>33223.201999999997</v>
      </c>
      <c r="AF94" s="38">
        <f>'AEO 52'!AH18*1000</f>
        <v>33259.028999999995</v>
      </c>
      <c r="AG94" s="38">
        <f>'AEO 52'!AI18*1000</f>
        <v>33275.711000000003</v>
      </c>
    </row>
    <row r="95" spans="1:33" x14ac:dyDescent="0.35">
      <c r="A95" s="1" t="s">
        <v>378</v>
      </c>
      <c r="B95" t="s">
        <v>171</v>
      </c>
      <c r="C95" s="38">
        <f>'AEO 52'!E19*1000</f>
        <v>29038.455999999998</v>
      </c>
      <c r="D95" s="38">
        <f>'AEO 52'!F19*1000</f>
        <v>29150.924999999999</v>
      </c>
      <c r="E95" s="38">
        <f>'AEO 52'!G19*1000</f>
        <v>29245.640000000003</v>
      </c>
      <c r="F95" s="38">
        <f>'AEO 52'!H19*1000</f>
        <v>29363.333000000002</v>
      </c>
      <c r="G95" s="38">
        <f>'AEO 52'!I19*1000</f>
        <v>29511.334999999999</v>
      </c>
      <c r="H95" s="38">
        <f>'AEO 52'!J19*1000</f>
        <v>29694.559000000001</v>
      </c>
      <c r="I95" s="38">
        <f>'AEO 52'!K19*1000</f>
        <v>29867.54</v>
      </c>
      <c r="J95" s="38">
        <f>'AEO 52'!L19*1000</f>
        <v>29936.914000000001</v>
      </c>
      <c r="K95" s="38">
        <f>'AEO 52'!M19*1000</f>
        <v>30000.258999999998</v>
      </c>
      <c r="L95" s="38">
        <f>'AEO 52'!N19*1000</f>
        <v>30065.361000000001</v>
      </c>
      <c r="M95" s="38">
        <f>'AEO 52'!O19*1000</f>
        <v>30118.755000000001</v>
      </c>
      <c r="N95" s="38">
        <f>'AEO 52'!P19*1000</f>
        <v>30186.163</v>
      </c>
      <c r="O95" s="38">
        <f>'AEO 52'!Q19*1000</f>
        <v>30247.796999999999</v>
      </c>
      <c r="P95" s="38">
        <f>'AEO 52'!R19*1000</f>
        <v>30311.433999999997</v>
      </c>
      <c r="Q95" s="38">
        <f>'AEO 52'!S19*1000</f>
        <v>30352.619000000002</v>
      </c>
      <c r="R95" s="38">
        <f>'AEO 52'!T19*1000</f>
        <v>30400.967000000001</v>
      </c>
      <c r="S95" s="38">
        <f>'AEO 52'!U19*1000</f>
        <v>30444.476999999999</v>
      </c>
      <c r="T95" s="38">
        <f>'AEO 52'!V19*1000</f>
        <v>30484.396000000001</v>
      </c>
      <c r="U95" s="38">
        <f>'AEO 52'!W19*1000</f>
        <v>30521.858</v>
      </c>
      <c r="V95" s="38">
        <f>'AEO 52'!X19*1000</f>
        <v>30563.117999999999</v>
      </c>
      <c r="W95" s="38">
        <f>'AEO 52'!Y19*1000</f>
        <v>30601.649999999998</v>
      </c>
      <c r="X95" s="38">
        <f>'AEO 52'!Z19*1000</f>
        <v>30639.876999999997</v>
      </c>
      <c r="Y95" s="38">
        <f>'AEO 52'!AA19*1000</f>
        <v>30678.351999999999</v>
      </c>
      <c r="Z95" s="38">
        <f>'AEO 52'!AB19*1000</f>
        <v>30715.896999999997</v>
      </c>
      <c r="AA95" s="38">
        <f>'AEO 52'!AC19*1000</f>
        <v>30751.591</v>
      </c>
      <c r="AB95" s="38">
        <f>'AEO 52'!AD19*1000</f>
        <v>30786.406999999999</v>
      </c>
      <c r="AC95" s="38">
        <f>'AEO 52'!AE19*1000</f>
        <v>30822.668000000001</v>
      </c>
      <c r="AD95" s="38">
        <f>'AEO 52'!AF19*1000</f>
        <v>30857.595000000001</v>
      </c>
      <c r="AE95" s="38">
        <f>'AEO 52'!AG19*1000</f>
        <v>30895.161</v>
      </c>
      <c r="AF95" s="38">
        <f>'AEO 52'!AH19*1000</f>
        <v>30929.234</v>
      </c>
      <c r="AG95" s="38">
        <f>'AEO 52'!AI19*1000</f>
        <v>30943.995000000003</v>
      </c>
    </row>
    <row r="96" spans="1:33" x14ac:dyDescent="0.35">
      <c r="A96" s="1" t="s">
        <v>380</v>
      </c>
      <c r="B96" t="s">
        <v>172</v>
      </c>
      <c r="C96" s="38">
        <f>'AEO 52'!E20*1000</f>
        <v>35880.619000000006</v>
      </c>
      <c r="D96" s="38">
        <f>'AEO 52'!F20*1000</f>
        <v>36048.343999999997</v>
      </c>
      <c r="E96" s="38">
        <f>'AEO 52'!G20*1000</f>
        <v>36122.86</v>
      </c>
      <c r="F96" s="38">
        <f>'AEO 52'!H20*1000</f>
        <v>36288.99</v>
      </c>
      <c r="G96" s="38">
        <f>'AEO 52'!I20*1000</f>
        <v>36487.072</v>
      </c>
      <c r="H96" s="38">
        <f>'AEO 52'!J20*1000</f>
        <v>36659.495999999999</v>
      </c>
      <c r="I96" s="38">
        <f>'AEO 52'!K20*1000</f>
        <v>36844.845000000001</v>
      </c>
      <c r="J96" s="38">
        <f>'AEO 52'!L20*1000</f>
        <v>36920.33</v>
      </c>
      <c r="K96" s="38">
        <f>'AEO 52'!M20*1000</f>
        <v>36978.870000000003</v>
      </c>
      <c r="L96" s="38">
        <f>'AEO 52'!N20*1000</f>
        <v>37042.315999999999</v>
      </c>
      <c r="M96" s="38">
        <f>'AEO 52'!O20*1000</f>
        <v>37094.826000000001</v>
      </c>
      <c r="N96" s="38">
        <f>'AEO 52'!P20*1000</f>
        <v>37159.203000000001</v>
      </c>
      <c r="O96" s="38">
        <f>'AEO 52'!Q20*1000</f>
        <v>37218.707999999999</v>
      </c>
      <c r="P96" s="38">
        <f>'AEO 52'!R20*1000</f>
        <v>37279.582999999999</v>
      </c>
      <c r="Q96" s="38">
        <f>'AEO 52'!S20*1000</f>
        <v>37317.805999999997</v>
      </c>
      <c r="R96" s="38">
        <f>'AEO 52'!T20*1000</f>
        <v>37360.218000000001</v>
      </c>
      <c r="S96" s="38">
        <f>'AEO 52'!U20*1000</f>
        <v>37400.07</v>
      </c>
      <c r="T96" s="38">
        <f>'AEO 52'!V20*1000</f>
        <v>37436.42</v>
      </c>
      <c r="U96" s="38">
        <f>'AEO 52'!W20*1000</f>
        <v>37472.519</v>
      </c>
      <c r="V96" s="38">
        <f>'AEO 52'!X20*1000</f>
        <v>37510.983</v>
      </c>
      <c r="W96" s="38">
        <f>'AEO 52'!Y20*1000</f>
        <v>37547.072999999997</v>
      </c>
      <c r="X96" s="38">
        <f>'AEO 52'!Z20*1000</f>
        <v>37582.686999999998</v>
      </c>
      <c r="Y96" s="38">
        <f>'AEO 52'!AA20*1000</f>
        <v>37619.247000000003</v>
      </c>
      <c r="Z96" s="38">
        <f>'AEO 52'!AB20*1000</f>
        <v>37654.51</v>
      </c>
      <c r="AA96" s="38">
        <f>'AEO 52'!AC20*1000</f>
        <v>37688.445999999996</v>
      </c>
      <c r="AB96" s="38">
        <f>'AEO 52'!AD20*1000</f>
        <v>37721.722000000002</v>
      </c>
      <c r="AC96" s="38">
        <f>'AEO 52'!AE20*1000</f>
        <v>37756.317000000003</v>
      </c>
      <c r="AD96" s="38">
        <f>'AEO 52'!AF20*1000</f>
        <v>37789.577000000005</v>
      </c>
      <c r="AE96" s="38">
        <f>'AEO 52'!AG20*1000</f>
        <v>37822.116999999998</v>
      </c>
      <c r="AF96" s="38">
        <f>'AEO 52'!AH20*1000</f>
        <v>37853.184000000001</v>
      </c>
      <c r="AG96" s="38">
        <f>'AEO 52'!AI20*1000</f>
        <v>37861.674999999996</v>
      </c>
    </row>
    <row r="97" spans="1:33" x14ac:dyDescent="0.35">
      <c r="A97" s="1" t="s">
        <v>382</v>
      </c>
      <c r="B97" t="s">
        <v>173</v>
      </c>
      <c r="C97" s="38">
        <f>'AEO 52'!E21*1000</f>
        <v>104219.36</v>
      </c>
      <c r="D97" s="38">
        <f>'AEO 52'!F21*1000</f>
        <v>104574.08900000001</v>
      </c>
      <c r="E97" s="38">
        <f>'AEO 52'!G21*1000</f>
        <v>104679.81</v>
      </c>
      <c r="F97" s="38">
        <f>'AEO 52'!H21*1000</f>
        <v>104881.569</v>
      </c>
      <c r="G97" s="38">
        <f>'AEO 52'!I21*1000</f>
        <v>105112.068</v>
      </c>
      <c r="H97" s="38">
        <f>'AEO 52'!J21*1000</f>
        <v>105238.213</v>
      </c>
      <c r="I97" s="38">
        <f>'AEO 52'!K21*1000</f>
        <v>105501.266</v>
      </c>
      <c r="J97" s="38">
        <f>'AEO 52'!L21*1000</f>
        <v>105620.84199999999</v>
      </c>
      <c r="K97" s="38">
        <f>'AEO 52'!M21*1000</f>
        <v>105697.41800000001</v>
      </c>
      <c r="L97" s="38">
        <f>'AEO 52'!N21*1000</f>
        <v>105767.99800000001</v>
      </c>
      <c r="M97" s="38">
        <f>'AEO 52'!O21*1000</f>
        <v>105823.273</v>
      </c>
      <c r="N97" s="38">
        <f>'AEO 52'!P21*1000</f>
        <v>105887.917</v>
      </c>
      <c r="O97" s="38">
        <f>'AEO 52'!Q21*1000</f>
        <v>105940.567</v>
      </c>
      <c r="P97" s="38">
        <f>'AEO 52'!R21*1000</f>
        <v>105989.67</v>
      </c>
      <c r="Q97" s="38">
        <f>'AEO 52'!S21*1000</f>
        <v>106020.79000000001</v>
      </c>
      <c r="R97" s="38">
        <f>'AEO 52'!T21*1000</f>
        <v>106063.255</v>
      </c>
      <c r="S97" s="38">
        <f>'AEO 52'!U21*1000</f>
        <v>106098.709</v>
      </c>
      <c r="T97" s="38">
        <f>'AEO 52'!V21*1000</f>
        <v>106126.79300000001</v>
      </c>
      <c r="U97" s="38">
        <f>'AEO 52'!W21*1000</f>
        <v>106164.772</v>
      </c>
      <c r="V97" s="38">
        <f>'AEO 52'!X21*1000</f>
        <v>106199.6</v>
      </c>
      <c r="W97" s="38">
        <f>'AEO 52'!Y21*1000</f>
        <v>106235.558</v>
      </c>
      <c r="X97" s="38">
        <f>'AEO 52'!Z21*1000</f>
        <v>106271.08</v>
      </c>
      <c r="Y97" s="38">
        <f>'AEO 52'!AA21*1000</f>
        <v>106308.777</v>
      </c>
      <c r="Z97" s="38">
        <f>'AEO 52'!AB21*1000</f>
        <v>106343.178</v>
      </c>
      <c r="AA97" s="38">
        <f>'AEO 52'!AC21*1000</f>
        <v>106377.07500000001</v>
      </c>
      <c r="AB97" s="38">
        <f>'AEO 52'!AD21*1000</f>
        <v>106411.034</v>
      </c>
      <c r="AC97" s="38">
        <f>'AEO 52'!AE21*1000</f>
        <v>106446.518</v>
      </c>
      <c r="AD97" s="38">
        <f>'AEO 52'!AF21*1000</f>
        <v>106479.83600000001</v>
      </c>
      <c r="AE97" s="38">
        <f>'AEO 52'!AG21*1000</f>
        <v>106516.693</v>
      </c>
      <c r="AF97" s="38">
        <f>'AEO 52'!AH21*1000</f>
        <v>106550.484</v>
      </c>
      <c r="AG97" s="38">
        <f>'AEO 52'!AI21*1000</f>
        <v>106564.087</v>
      </c>
    </row>
    <row r="98" spans="1:33" x14ac:dyDescent="0.35">
      <c r="A98" s="1" t="s">
        <v>202</v>
      </c>
      <c r="B98" t="s">
        <v>220</v>
      </c>
      <c r="C98" s="38">
        <f>'AEO 52'!E22*1000</f>
        <v>28007.87</v>
      </c>
      <c r="D98" s="38">
        <f>'AEO 52'!F22*1000</f>
        <v>28190.702000000001</v>
      </c>
      <c r="E98" s="38">
        <f>'AEO 52'!G22*1000</f>
        <v>28255.724000000002</v>
      </c>
      <c r="F98" s="38">
        <f>'AEO 52'!H22*1000</f>
        <v>28410.253999999997</v>
      </c>
      <c r="G98" s="38">
        <f>'AEO 52'!I22*1000</f>
        <v>28577.620999999999</v>
      </c>
      <c r="H98" s="38">
        <f>'AEO 52'!J22*1000</f>
        <v>28801.600000000002</v>
      </c>
      <c r="I98" s="38">
        <f>'AEO 52'!K22*1000</f>
        <v>29051.082999999999</v>
      </c>
      <c r="J98" s="38">
        <f>'AEO 52'!L22*1000</f>
        <v>29116.474000000002</v>
      </c>
      <c r="K98" s="38">
        <f>'AEO 52'!M22*1000</f>
        <v>29179.159</v>
      </c>
      <c r="L98" s="38">
        <f>'AEO 52'!N22*1000</f>
        <v>29237.611999999997</v>
      </c>
      <c r="M98" s="38">
        <f>'AEO 52'!O22*1000</f>
        <v>29288.446</v>
      </c>
      <c r="N98" s="38">
        <f>'AEO 52'!P22*1000</f>
        <v>29348.49</v>
      </c>
      <c r="O98" s="38">
        <f>'AEO 52'!Q22*1000</f>
        <v>29404.921000000002</v>
      </c>
      <c r="P98" s="38">
        <f>'AEO 52'!R22*1000</f>
        <v>29462.858</v>
      </c>
      <c r="Q98" s="38">
        <f>'AEO 52'!S22*1000</f>
        <v>29498.287</v>
      </c>
      <c r="R98" s="38">
        <f>'AEO 52'!T22*1000</f>
        <v>29536.325000000001</v>
      </c>
      <c r="S98" s="38">
        <f>'AEO 52'!U22*1000</f>
        <v>29571.623</v>
      </c>
      <c r="T98" s="38">
        <f>'AEO 52'!V22*1000</f>
        <v>29604.944</v>
      </c>
      <c r="U98" s="38">
        <f>'AEO 52'!W22*1000</f>
        <v>29636.567999999999</v>
      </c>
      <c r="V98" s="38">
        <f>'AEO 52'!X22*1000</f>
        <v>29670.833999999999</v>
      </c>
      <c r="W98" s="38">
        <f>'AEO 52'!Y22*1000</f>
        <v>29703.102000000003</v>
      </c>
      <c r="X98" s="38">
        <f>'AEO 52'!Z22*1000</f>
        <v>29735.116999999998</v>
      </c>
      <c r="Y98" s="38">
        <f>'AEO 52'!AA22*1000</f>
        <v>29767.271000000001</v>
      </c>
      <c r="Z98" s="38">
        <f>'AEO 52'!AB22*1000</f>
        <v>29799.038</v>
      </c>
      <c r="AA98" s="38">
        <f>'AEO 52'!AC22*1000</f>
        <v>29829.621999999999</v>
      </c>
      <c r="AB98" s="38">
        <f>'AEO 52'!AD22*1000</f>
        <v>29859.541000000001</v>
      </c>
      <c r="AC98" s="38">
        <f>'AEO 52'!AE22*1000</f>
        <v>29890.496999999999</v>
      </c>
      <c r="AD98" s="38">
        <f>'AEO 52'!AF22*1000</f>
        <v>29920.688999999998</v>
      </c>
      <c r="AE98" s="38">
        <f>'AEO 52'!AG22*1000</f>
        <v>29952.66</v>
      </c>
      <c r="AF98" s="38">
        <f>'AEO 52'!AH22*1000</f>
        <v>29982.186999999998</v>
      </c>
      <c r="AG98" s="38">
        <f>'AEO 52'!AI22*1000</f>
        <v>29992.21</v>
      </c>
    </row>
    <row r="99" spans="1:33" x14ac:dyDescent="0.35">
      <c r="A99" s="1" t="s">
        <v>203</v>
      </c>
      <c r="B99" t="s">
        <v>221</v>
      </c>
      <c r="C99" s="38">
        <f>'AEO 52'!E23*1000</f>
        <v>36444.18</v>
      </c>
      <c r="D99" s="38">
        <f>'AEO 52'!F23*1000</f>
        <v>36682.667000000001</v>
      </c>
      <c r="E99" s="38">
        <f>'AEO 52'!G23*1000</f>
        <v>36792.267</v>
      </c>
      <c r="F99" s="38">
        <f>'AEO 52'!H23*1000</f>
        <v>36959.796999999999</v>
      </c>
      <c r="G99" s="38">
        <f>'AEO 52'!I23*1000</f>
        <v>37117.114999999998</v>
      </c>
      <c r="H99" s="38">
        <f>'AEO 52'!J23*1000</f>
        <v>37267.902000000002</v>
      </c>
      <c r="I99" s="38">
        <f>'AEO 52'!K23*1000</f>
        <v>37436.497000000003</v>
      </c>
      <c r="J99" s="38">
        <f>'AEO 52'!L23*1000</f>
        <v>37495.686000000002</v>
      </c>
      <c r="K99" s="38">
        <f>'AEO 52'!M23*1000</f>
        <v>37551.765000000007</v>
      </c>
      <c r="L99" s="38">
        <f>'AEO 52'!N23*1000</f>
        <v>37606.67</v>
      </c>
      <c r="M99" s="38">
        <f>'AEO 52'!O23*1000</f>
        <v>37656.680999999997</v>
      </c>
      <c r="N99" s="38">
        <f>'AEO 52'!P23*1000</f>
        <v>37711.781000000003</v>
      </c>
      <c r="O99" s="38">
        <f>'AEO 52'!Q23*1000</f>
        <v>37764.495999999999</v>
      </c>
      <c r="P99" s="38">
        <f>'AEO 52'!R23*1000</f>
        <v>37818.241000000002</v>
      </c>
      <c r="Q99" s="38">
        <f>'AEO 52'!S23*1000</f>
        <v>37850.493999999999</v>
      </c>
      <c r="R99" s="38">
        <f>'AEO 52'!T23*1000</f>
        <v>37883.048999999999</v>
      </c>
      <c r="S99" s="38">
        <f>'AEO 52'!U23*1000</f>
        <v>37910.721000000005</v>
      </c>
      <c r="T99" s="38">
        <f>'AEO 52'!V23*1000</f>
        <v>37926.697</v>
      </c>
      <c r="U99" s="38">
        <f>'AEO 52'!W23*1000</f>
        <v>37954.566999999995</v>
      </c>
      <c r="V99" s="38">
        <f>'AEO 52'!X23*1000</f>
        <v>37979.019</v>
      </c>
      <c r="W99" s="38">
        <f>'AEO 52'!Y23*1000</f>
        <v>38002.101999999999</v>
      </c>
      <c r="X99" s="38">
        <f>'AEO 52'!Z23*1000</f>
        <v>38021.602999999996</v>
      </c>
      <c r="Y99" s="38">
        <f>'AEO 52'!AA23*1000</f>
        <v>38049.469000000005</v>
      </c>
      <c r="Z99" s="38">
        <f>'AEO 52'!AB23*1000</f>
        <v>38065.185999999994</v>
      </c>
      <c r="AA99" s="38">
        <f>'AEO 52'!AC23*1000</f>
        <v>38090.800999999999</v>
      </c>
      <c r="AB99" s="38">
        <f>'AEO 52'!AD23*1000</f>
        <v>38117.095999999998</v>
      </c>
      <c r="AC99" s="38">
        <f>'AEO 52'!AE23*1000</f>
        <v>38144.084999999999</v>
      </c>
      <c r="AD99" s="38">
        <f>'AEO 52'!AF23*1000</f>
        <v>38170.46</v>
      </c>
      <c r="AE99" s="38">
        <f>'AEO 52'!AG23*1000</f>
        <v>38198.165999999997</v>
      </c>
      <c r="AF99" s="38">
        <f>'AEO 52'!AH23*1000</f>
        <v>38224.379999999997</v>
      </c>
      <c r="AG99" s="38">
        <f>'AEO 52'!AI23*1000</f>
        <v>38230.708999999995</v>
      </c>
    </row>
    <row r="100" spans="1:33" x14ac:dyDescent="0.35">
      <c r="B100" t="s">
        <v>167</v>
      </c>
      <c r="C100" s="38">
        <f>'AEO 52'!E24*1000</f>
        <v>33635.86</v>
      </c>
      <c r="D100" s="38">
        <f>'AEO 52'!F24*1000</f>
        <v>34003.180999999997</v>
      </c>
      <c r="E100" s="38">
        <f>'AEO 52'!G24*1000</f>
        <v>34112.724000000002</v>
      </c>
      <c r="F100" s="38">
        <f>'AEO 52'!H24*1000</f>
        <v>34247.536</v>
      </c>
      <c r="G100" s="38">
        <f>'AEO 52'!I24*1000</f>
        <v>34370.472000000002</v>
      </c>
      <c r="H100" s="38">
        <f>'AEO 52'!J24*1000</f>
        <v>34479.050000000003</v>
      </c>
      <c r="I100" s="38">
        <f>'AEO 52'!K24*1000</f>
        <v>34570.511000000006</v>
      </c>
      <c r="J100" s="38">
        <f>'AEO 52'!L24*1000</f>
        <v>34661.457000000002</v>
      </c>
      <c r="K100" s="38">
        <f>'AEO 52'!M24*1000</f>
        <v>34751.019</v>
      </c>
      <c r="L100" s="38">
        <f>'AEO 52'!N24*1000</f>
        <v>34844.078000000001</v>
      </c>
      <c r="M100" s="38">
        <f>'AEO 52'!O24*1000</f>
        <v>34933.044000000002</v>
      </c>
      <c r="N100" s="38">
        <f>'AEO 52'!P24*1000</f>
        <v>35015.4</v>
      </c>
      <c r="O100" s="38">
        <f>'AEO 52'!Q24*1000</f>
        <v>35087.921000000002</v>
      </c>
      <c r="P100" s="38">
        <f>'AEO 52'!R24*1000</f>
        <v>35155.292999999998</v>
      </c>
      <c r="Q100" s="38">
        <f>'AEO 52'!S24*1000</f>
        <v>35166.606999999996</v>
      </c>
      <c r="R100" s="38">
        <f>'AEO 52'!T24*1000</f>
        <v>35167.617999999995</v>
      </c>
      <c r="S100" s="38">
        <f>'AEO 52'!U24*1000</f>
        <v>35169.060000000005</v>
      </c>
      <c r="T100" s="38">
        <f>'AEO 52'!V24*1000</f>
        <v>35171.233999999997</v>
      </c>
      <c r="U100" s="38">
        <f>'AEO 52'!W24*1000</f>
        <v>35181.82</v>
      </c>
      <c r="V100" s="38">
        <f>'AEO 52'!X24*1000</f>
        <v>35187.637000000002</v>
      </c>
      <c r="W100" s="38">
        <f>'AEO 52'!Y24*1000</f>
        <v>35194.915999999997</v>
      </c>
      <c r="X100" s="38">
        <f>'AEO 52'!Z24*1000</f>
        <v>35202.316000000006</v>
      </c>
      <c r="Y100" s="38">
        <f>'AEO 52'!AA24*1000</f>
        <v>35212.581999999995</v>
      </c>
      <c r="Z100" s="38">
        <f>'AEO 52'!AB24*1000</f>
        <v>35218.594000000005</v>
      </c>
      <c r="AA100" s="38">
        <f>'AEO 52'!AC24*1000</f>
        <v>35225.803</v>
      </c>
      <c r="AB100" s="38">
        <f>'AEO 52'!AD24*1000</f>
        <v>35234.146000000001</v>
      </c>
      <c r="AC100" s="38">
        <f>'AEO 52'!AE24*1000</f>
        <v>35242.344000000005</v>
      </c>
      <c r="AD100" s="38">
        <f>'AEO 52'!AF24*1000</f>
        <v>35249.084000000003</v>
      </c>
      <c r="AE100" s="38">
        <f>'AEO 52'!AG24*1000</f>
        <v>35256.298000000003</v>
      </c>
      <c r="AF100" s="38">
        <f>'AEO 52'!AH24*1000</f>
        <v>35263.832000000002</v>
      </c>
      <c r="AG100" s="38">
        <f>'AEO 52'!AI24*1000</f>
        <v>35264.445999999996</v>
      </c>
    </row>
    <row r="101" spans="1:33" x14ac:dyDescent="0.35">
      <c r="B101" t="s">
        <v>174</v>
      </c>
      <c r="C101" s="38">
        <f>'AEO 52'!E25*1000</f>
        <v>38784.153000000006</v>
      </c>
      <c r="D101" s="38">
        <f>'AEO 52'!F25*1000</f>
        <v>39090.381999999998</v>
      </c>
      <c r="E101" s="38">
        <f>'AEO 52'!G25*1000</f>
        <v>39248.226000000002</v>
      </c>
      <c r="F101" s="38">
        <f>'AEO 52'!H25*1000</f>
        <v>39381.393000000004</v>
      </c>
      <c r="G101" s="38">
        <f>'AEO 52'!I25*1000</f>
        <v>39480.789000000004</v>
      </c>
      <c r="H101" s="38">
        <f>'AEO 52'!J25*1000</f>
        <v>39617.146000000001</v>
      </c>
      <c r="I101" s="38">
        <f>'AEO 52'!K25*1000</f>
        <v>39715.796999999999</v>
      </c>
      <c r="J101" s="38">
        <f>'AEO 52'!L25*1000</f>
        <v>39810.402000000002</v>
      </c>
      <c r="K101" s="38">
        <f>'AEO 52'!M25*1000</f>
        <v>39911.262999999999</v>
      </c>
      <c r="L101" s="38">
        <f>'AEO 52'!N25*1000</f>
        <v>40008.235999999997</v>
      </c>
      <c r="M101" s="38">
        <f>'AEO 52'!O25*1000</f>
        <v>40101.322</v>
      </c>
      <c r="N101" s="38">
        <f>'AEO 52'!P25*1000</f>
        <v>40199.134999999995</v>
      </c>
      <c r="O101" s="38">
        <f>'AEO 52'!Q25*1000</f>
        <v>40290.042999999998</v>
      </c>
      <c r="P101" s="38">
        <f>'AEO 52'!R25*1000</f>
        <v>40378.619999999995</v>
      </c>
      <c r="Q101" s="38">
        <f>'AEO 52'!S25*1000</f>
        <v>40404.766000000003</v>
      </c>
      <c r="R101" s="38">
        <f>'AEO 52'!T25*1000</f>
        <v>40423.256000000001</v>
      </c>
      <c r="S101" s="38">
        <f>'AEO 52'!U25*1000</f>
        <v>40419.204999999994</v>
      </c>
      <c r="T101" s="38">
        <f>'AEO 52'!V25*1000</f>
        <v>40420.605000000003</v>
      </c>
      <c r="U101" s="38">
        <f>'AEO 52'!W25*1000</f>
        <v>40440.327000000005</v>
      </c>
      <c r="V101" s="38">
        <f>'AEO 52'!X25*1000</f>
        <v>40451.614000000001</v>
      </c>
      <c r="W101" s="38">
        <f>'AEO 52'!Y25*1000</f>
        <v>40463.360000000001</v>
      </c>
      <c r="X101" s="38">
        <f>'AEO 52'!Z25*1000</f>
        <v>40474.830999999998</v>
      </c>
      <c r="Y101" s="38">
        <f>'AEO 52'!AA25*1000</f>
        <v>40491.115999999995</v>
      </c>
      <c r="Z101" s="38">
        <f>'AEO 52'!AB25*1000</f>
        <v>40498.923999999999</v>
      </c>
      <c r="AA101" s="38">
        <f>'AEO 52'!AC25*1000</f>
        <v>40509.022000000004</v>
      </c>
      <c r="AB101" s="38">
        <f>'AEO 52'!AD25*1000</f>
        <v>40520.901000000005</v>
      </c>
      <c r="AC101" s="38">
        <f>'AEO 52'!AE25*1000</f>
        <v>40532.978000000003</v>
      </c>
      <c r="AD101" s="38">
        <f>'AEO 52'!AF25*1000</f>
        <v>40543.269999999997</v>
      </c>
      <c r="AE101" s="38">
        <f>'AEO 52'!AG25*1000</f>
        <v>40554.831999999995</v>
      </c>
      <c r="AF101" s="38">
        <f>'AEO 52'!AH25*1000</f>
        <v>40565.826000000001</v>
      </c>
      <c r="AG101" s="38">
        <f>'AEO 52'!AI25*1000</f>
        <v>40569.968999999997</v>
      </c>
    </row>
    <row r="102" spans="1:33" x14ac:dyDescent="0.35">
      <c r="B102" t="s">
        <v>175</v>
      </c>
      <c r="C102" s="38">
        <f>'AEO 52'!E26*1000</f>
        <v>33674.366000000002</v>
      </c>
      <c r="D102" s="38">
        <f>'AEO 52'!F26*1000</f>
        <v>34038.383000000002</v>
      </c>
      <c r="E102" s="38">
        <f>'AEO 52'!G26*1000</f>
        <v>34196.480000000003</v>
      </c>
      <c r="F102" s="38">
        <f>'AEO 52'!H26*1000</f>
        <v>34342.949000000001</v>
      </c>
      <c r="G102" s="38">
        <f>'AEO 52'!I26*1000</f>
        <v>34457.915999999997</v>
      </c>
      <c r="H102" s="38">
        <f>'AEO 52'!J26*1000</f>
        <v>34741.813999999998</v>
      </c>
      <c r="I102" s="38">
        <f>'AEO 52'!K26*1000</f>
        <v>34840.556999999993</v>
      </c>
      <c r="J102" s="38">
        <f>'AEO 52'!L26*1000</f>
        <v>34929.934999999998</v>
      </c>
      <c r="K102" s="38">
        <f>'AEO 52'!M26*1000</f>
        <v>35019.725999999995</v>
      </c>
      <c r="L102" s="38">
        <f>'AEO 52'!N26*1000</f>
        <v>35108.500999999997</v>
      </c>
      <c r="M102" s="38">
        <f>'AEO 52'!O26*1000</f>
        <v>35196.483999999997</v>
      </c>
      <c r="N102" s="38">
        <f>'AEO 52'!P26*1000</f>
        <v>35286.326999999997</v>
      </c>
      <c r="O102" s="38">
        <f>'AEO 52'!Q26*1000</f>
        <v>35375.793000000005</v>
      </c>
      <c r="P102" s="38">
        <f>'AEO 52'!R26*1000</f>
        <v>35442.351999999999</v>
      </c>
      <c r="Q102" s="38">
        <f>'AEO 52'!S26*1000</f>
        <v>35445.065000000002</v>
      </c>
      <c r="R102" s="38">
        <f>'AEO 52'!T26*1000</f>
        <v>35431.716999999997</v>
      </c>
      <c r="S102" s="38">
        <f>'AEO 52'!U26*1000</f>
        <v>35436.934999999998</v>
      </c>
      <c r="T102" s="38">
        <f>'AEO 52'!V26*1000</f>
        <v>35442.15</v>
      </c>
      <c r="U102" s="38">
        <f>'AEO 52'!W26*1000</f>
        <v>35451.701999999997</v>
      </c>
      <c r="V102" s="38">
        <f>'AEO 52'!X26*1000</f>
        <v>35458.248</v>
      </c>
      <c r="W102" s="38">
        <f>'AEO 52'!Y26*1000</f>
        <v>35465.5</v>
      </c>
      <c r="X102" s="38">
        <f>'AEO 52'!Z26*1000</f>
        <v>35472.720999999998</v>
      </c>
      <c r="Y102" s="38">
        <f>'AEO 52'!AA26*1000</f>
        <v>35481.479999999996</v>
      </c>
      <c r="Z102" s="38">
        <f>'AEO 52'!AB26*1000</f>
        <v>35487.735999999997</v>
      </c>
      <c r="AA102" s="38">
        <f>'AEO 52'!AC26*1000</f>
        <v>35494.587</v>
      </c>
      <c r="AB102" s="38">
        <f>'AEO 52'!AD26*1000</f>
        <v>35502.082999999999</v>
      </c>
      <c r="AC102" s="38">
        <f>'AEO 52'!AE26*1000</f>
        <v>35509.556000000004</v>
      </c>
      <c r="AD102" s="38">
        <f>'AEO 52'!AF26*1000</f>
        <v>35516.205000000002</v>
      </c>
      <c r="AE102" s="38">
        <f>'AEO 52'!AG26*1000</f>
        <v>35523.182000000001</v>
      </c>
      <c r="AF102" s="38">
        <f>'AEO 52'!AH26*1000</f>
        <v>35530.35</v>
      </c>
      <c r="AG102" s="38">
        <f>'AEO 52'!AI26*1000</f>
        <v>35530.845999999998</v>
      </c>
    </row>
    <row r="103" spans="1:33" x14ac:dyDescent="0.35">
      <c r="B103" t="s">
        <v>176</v>
      </c>
      <c r="C103" s="38">
        <f>'AEO 52'!E27*1000</f>
        <v>31988.050000000003</v>
      </c>
      <c r="D103" s="38">
        <f>'AEO 52'!F27*1000</f>
        <v>32403.427</v>
      </c>
      <c r="E103" s="38">
        <f>'AEO 52'!G27*1000</f>
        <v>32591.194000000003</v>
      </c>
      <c r="F103" s="38">
        <f>'AEO 52'!H27*1000</f>
        <v>32747.601000000002</v>
      </c>
      <c r="G103" s="38">
        <f>'AEO 52'!I27*1000</f>
        <v>32884.315000000002</v>
      </c>
      <c r="H103" s="38">
        <f>'AEO 52'!J27*1000</f>
        <v>33209.099000000002</v>
      </c>
      <c r="I103" s="38">
        <f>'AEO 52'!K27*1000</f>
        <v>33296.954999999994</v>
      </c>
      <c r="J103" s="38">
        <f>'AEO 52'!L27*1000</f>
        <v>33384.300000000003</v>
      </c>
      <c r="K103" s="38">
        <f>'AEO 52'!M27*1000</f>
        <v>33471.862999999998</v>
      </c>
      <c r="L103" s="38">
        <f>'AEO 52'!N27*1000</f>
        <v>33560.432000000001</v>
      </c>
      <c r="M103" s="38">
        <f>'AEO 52'!O27*1000</f>
        <v>33648.913999999997</v>
      </c>
      <c r="N103" s="38">
        <f>'AEO 52'!P27*1000</f>
        <v>33735.863000000005</v>
      </c>
      <c r="O103" s="38">
        <f>'AEO 52'!Q27*1000</f>
        <v>33821.010999999999</v>
      </c>
      <c r="P103" s="38">
        <f>'AEO 52'!R27*1000</f>
        <v>33910.190999999999</v>
      </c>
      <c r="Q103" s="38">
        <f>'AEO 52'!S27*1000</f>
        <v>33935.290999999997</v>
      </c>
      <c r="R103" s="38">
        <f>'AEO 52'!T27*1000</f>
        <v>33947.502</v>
      </c>
      <c r="S103" s="38">
        <f>'AEO 52'!U27*1000</f>
        <v>33959.784999999996</v>
      </c>
      <c r="T103" s="38">
        <f>'AEO 52'!V27*1000</f>
        <v>33972.495999999999</v>
      </c>
      <c r="U103" s="38">
        <f>'AEO 52'!W27*1000</f>
        <v>33982.360999999997</v>
      </c>
      <c r="V103" s="38">
        <f>'AEO 52'!X27*1000</f>
        <v>33992.656999999999</v>
      </c>
      <c r="W103" s="38">
        <f>'AEO 52'!Y27*1000</f>
        <v>34002.422000000006</v>
      </c>
      <c r="X103" s="38">
        <f>'AEO 52'!Z27*1000</f>
        <v>34009.563000000002</v>
      </c>
      <c r="Y103" s="38">
        <f>'AEO 52'!AA27*1000</f>
        <v>34017.817999999999</v>
      </c>
      <c r="Z103" s="38">
        <f>'AEO 52'!AB27*1000</f>
        <v>34024.258000000002</v>
      </c>
      <c r="AA103" s="38">
        <f>'AEO 52'!AC27*1000</f>
        <v>34031.218999999997</v>
      </c>
      <c r="AB103" s="38">
        <f>'AEO 52'!AD27*1000</f>
        <v>34038.383000000002</v>
      </c>
      <c r="AC103" s="38">
        <f>'AEO 52'!AE27*1000</f>
        <v>34045.563000000002</v>
      </c>
      <c r="AD103" s="38">
        <f>'AEO 52'!AF27*1000</f>
        <v>34052.341</v>
      </c>
      <c r="AE103" s="38">
        <f>'AEO 52'!AG27*1000</f>
        <v>34058.661999999997</v>
      </c>
      <c r="AF103" s="38">
        <f>'AEO 52'!AH27*1000</f>
        <v>34065.345999999998</v>
      </c>
      <c r="AG103" s="38">
        <f>'AEO 52'!AI27*1000</f>
        <v>34065.201000000001</v>
      </c>
    </row>
    <row r="104" spans="1:33" x14ac:dyDescent="0.35">
      <c r="B104" t="s">
        <v>177</v>
      </c>
      <c r="C104" s="38">
        <f>'AEO 52'!E28*1000</f>
        <v>36650.196000000004</v>
      </c>
      <c r="D104" s="38">
        <f>'AEO 52'!F28*1000</f>
        <v>37011.57</v>
      </c>
      <c r="E104" s="38">
        <f>'AEO 52'!G28*1000</f>
        <v>37181.792999999998</v>
      </c>
      <c r="F104" s="38">
        <f>'AEO 52'!H28*1000</f>
        <v>37360.584000000003</v>
      </c>
      <c r="G104" s="38">
        <f>'AEO 52'!I28*1000</f>
        <v>37535.206000000006</v>
      </c>
      <c r="H104" s="38">
        <f>'AEO 52'!J28*1000</f>
        <v>37698.193000000007</v>
      </c>
      <c r="I104" s="38">
        <f>'AEO 52'!K28*1000</f>
        <v>37817.131000000001</v>
      </c>
      <c r="J104" s="38">
        <f>'AEO 52'!L28*1000</f>
        <v>37910.862000000001</v>
      </c>
      <c r="K104" s="38">
        <f>'AEO 52'!M28*1000</f>
        <v>38010.334000000003</v>
      </c>
      <c r="L104" s="38">
        <f>'AEO 52'!N28*1000</f>
        <v>38102.76</v>
      </c>
      <c r="M104" s="38">
        <f>'AEO 52'!O28*1000</f>
        <v>38194.488999999994</v>
      </c>
      <c r="N104" s="38">
        <f>'AEO 52'!P28*1000</f>
        <v>38288.643000000004</v>
      </c>
      <c r="O104" s="38">
        <f>'AEO 52'!Q28*1000</f>
        <v>38378.875999999997</v>
      </c>
      <c r="P104" s="38">
        <f>'AEO 52'!R28*1000</f>
        <v>38465.355000000003</v>
      </c>
      <c r="Q104" s="38">
        <f>'AEO 52'!S28*1000</f>
        <v>38488.627999999997</v>
      </c>
      <c r="R104" s="38">
        <f>'AEO 52'!T28*1000</f>
        <v>38498.939999999995</v>
      </c>
      <c r="S104" s="38">
        <f>'AEO 52'!U28*1000</f>
        <v>38510.254000000001</v>
      </c>
      <c r="T104" s="38">
        <f>'AEO 52'!V28*1000</f>
        <v>38511.012999999999</v>
      </c>
      <c r="U104" s="38">
        <f>'AEO 52'!W28*1000</f>
        <v>38520.511999999995</v>
      </c>
      <c r="V104" s="38">
        <f>'AEO 52'!X28*1000</f>
        <v>38529.991000000002</v>
      </c>
      <c r="W104" s="38">
        <f>'AEO 52'!Y28*1000</f>
        <v>38539.658000000003</v>
      </c>
      <c r="X104" s="38">
        <f>'AEO 52'!Z28*1000</f>
        <v>38549.084000000003</v>
      </c>
      <c r="Y104" s="38">
        <f>'AEO 52'!AA28*1000</f>
        <v>38559.086000000003</v>
      </c>
      <c r="Z104" s="38">
        <f>'AEO 52'!AB28*1000</f>
        <v>38568.603999999999</v>
      </c>
      <c r="AA104" s="38">
        <f>'AEO 52'!AC28*1000</f>
        <v>38578.19</v>
      </c>
      <c r="AB104" s="38">
        <f>'AEO 52'!AD28*1000</f>
        <v>38586.982999999993</v>
      </c>
      <c r="AC104" s="38">
        <f>'AEO 52'!AE28*1000</f>
        <v>38596.015999999996</v>
      </c>
      <c r="AD104" s="38">
        <f>'AEO 52'!AF28*1000</f>
        <v>38605.087</v>
      </c>
      <c r="AE104" s="38">
        <f>'AEO 52'!AG28*1000</f>
        <v>38614.474999999999</v>
      </c>
      <c r="AF104" s="38">
        <f>'AEO 52'!AH28*1000</f>
        <v>38623.093000000001</v>
      </c>
      <c r="AG104" s="38">
        <f>'AEO 52'!AI28*1000</f>
        <v>38625.667999999998</v>
      </c>
    </row>
    <row r="105" spans="1:33" x14ac:dyDescent="0.35">
      <c r="B105" t="s">
        <v>178</v>
      </c>
      <c r="C105" s="38">
        <f>'AEO 52'!E29*1000</f>
        <v>63335.709000000003</v>
      </c>
      <c r="D105" s="38">
        <f>'AEO 52'!F29*1000</f>
        <v>63661.171000000002</v>
      </c>
      <c r="E105" s="38">
        <f>'AEO 52'!G29*1000</f>
        <v>63825.080999999998</v>
      </c>
      <c r="F105" s="38">
        <f>'AEO 52'!H29*1000</f>
        <v>63953.808000000005</v>
      </c>
      <c r="G105" s="38">
        <f>'AEO 52'!I29*1000</f>
        <v>64036.406999999999</v>
      </c>
      <c r="H105" s="38">
        <f>'AEO 52'!J29*1000</f>
        <v>64132.889000000003</v>
      </c>
      <c r="I105" s="38">
        <f>'AEO 52'!K29*1000</f>
        <v>64226.142999999996</v>
      </c>
      <c r="J105" s="38">
        <f>'AEO 52'!L29*1000</f>
        <v>64318.473999999995</v>
      </c>
      <c r="K105" s="38">
        <f>'AEO 52'!M29*1000</f>
        <v>64414.061999999998</v>
      </c>
      <c r="L105" s="38">
        <f>'AEO 52'!N29*1000</f>
        <v>64507.187000000005</v>
      </c>
      <c r="M105" s="38">
        <f>'AEO 52'!O29*1000</f>
        <v>64598.647999999994</v>
      </c>
      <c r="N105" s="38">
        <f>'AEO 52'!P29*1000</f>
        <v>64692.749000000003</v>
      </c>
      <c r="O105" s="38">
        <f>'AEO 52'!Q29*1000</f>
        <v>64785.377999999997</v>
      </c>
      <c r="P105" s="38">
        <f>'AEO 52'!R29*1000</f>
        <v>64875.71</v>
      </c>
      <c r="Q105" s="38">
        <f>'AEO 52'!S29*1000</f>
        <v>64893.096999999994</v>
      </c>
      <c r="R105" s="38">
        <f>'AEO 52'!T29*1000</f>
        <v>64891.266000000003</v>
      </c>
      <c r="S105" s="38">
        <f>'AEO 52'!U29*1000</f>
        <v>64877.96</v>
      </c>
      <c r="T105" s="38">
        <f>'AEO 52'!V29*1000</f>
        <v>64852.706999999995</v>
      </c>
      <c r="U105" s="38">
        <f>'AEO 52'!W29*1000</f>
        <v>64864.563000000002</v>
      </c>
      <c r="V105" s="38">
        <f>'AEO 52'!X29*1000</f>
        <v>64868.919000000009</v>
      </c>
      <c r="W105" s="38">
        <f>'AEO 52'!Y29*1000</f>
        <v>64871.773000000001</v>
      </c>
      <c r="X105" s="38">
        <f>'AEO 52'!Z29*1000</f>
        <v>64882.889000000003</v>
      </c>
      <c r="Y105" s="38">
        <f>'AEO 52'!AA29*1000</f>
        <v>64895.790000000008</v>
      </c>
      <c r="Z105" s="38">
        <f>'AEO 52'!AB29*1000</f>
        <v>64903.998999999996</v>
      </c>
      <c r="AA105" s="38">
        <f>'AEO 52'!AC29*1000</f>
        <v>64913.353000000003</v>
      </c>
      <c r="AB105" s="38">
        <f>'AEO 52'!AD29*1000</f>
        <v>64922.455000000002</v>
      </c>
      <c r="AC105" s="38">
        <f>'AEO 52'!AE29*1000</f>
        <v>64931.579999999994</v>
      </c>
      <c r="AD105" s="38">
        <f>'AEO 52'!AF29*1000</f>
        <v>64940.17</v>
      </c>
      <c r="AE105" s="38">
        <f>'AEO 52'!AG29*1000</f>
        <v>64948.798999999992</v>
      </c>
      <c r="AF105" s="38">
        <f>'AEO 52'!AH29*1000</f>
        <v>64957.137999999999</v>
      </c>
      <c r="AG105" s="38">
        <f>'AEO 52'!AI29*1000</f>
        <v>64958.861999999994</v>
      </c>
    </row>
    <row r="106" spans="1:33" x14ac:dyDescent="0.35">
      <c r="B106" t="s">
        <v>222</v>
      </c>
      <c r="C106" s="38">
        <f>'AEO 52'!E30*1000</f>
        <v>31950.379999999997</v>
      </c>
      <c r="D106" s="38">
        <f>'AEO 52'!F30*1000</f>
        <v>32090.991999999998</v>
      </c>
      <c r="E106" s="38">
        <f>'AEO 52'!G30*1000</f>
        <v>32203.415000000001</v>
      </c>
      <c r="F106" s="38">
        <f>'AEO 52'!H30*1000</f>
        <v>32356.952999999998</v>
      </c>
      <c r="G106" s="38">
        <f>'AEO 52'!I30*1000</f>
        <v>32490.616000000002</v>
      </c>
      <c r="H106" s="38">
        <f>'AEO 52'!J30*1000</f>
        <v>32704.684999999998</v>
      </c>
      <c r="I106" s="38">
        <f>'AEO 52'!K30*1000</f>
        <v>32818.607000000004</v>
      </c>
      <c r="J106" s="38">
        <f>'AEO 52'!L30*1000</f>
        <v>32915.923999999999</v>
      </c>
      <c r="K106" s="38">
        <f>'AEO 52'!M30*1000</f>
        <v>33016.396000000001</v>
      </c>
      <c r="L106" s="38">
        <f>'AEO 52'!N30*1000</f>
        <v>33114.254000000001</v>
      </c>
      <c r="M106" s="38">
        <f>'AEO 52'!O30*1000</f>
        <v>33205.523999999998</v>
      </c>
      <c r="N106" s="38">
        <f>'AEO 52'!P30*1000</f>
        <v>33305.264000000003</v>
      </c>
      <c r="O106" s="38">
        <f>'AEO 52'!Q30*1000</f>
        <v>33402.576000000001</v>
      </c>
      <c r="P106" s="38">
        <f>'AEO 52'!R30*1000</f>
        <v>33497.99</v>
      </c>
      <c r="Q106" s="38">
        <f>'AEO 52'!S30*1000</f>
        <v>33528.502999999997</v>
      </c>
      <c r="R106" s="38">
        <f>'AEO 52'!T30*1000</f>
        <v>33553.699000000001</v>
      </c>
      <c r="S106" s="38">
        <f>'AEO 52'!U30*1000</f>
        <v>33576.636999999995</v>
      </c>
      <c r="T106" s="38">
        <f>'AEO 52'!V30*1000</f>
        <v>33597.053999999996</v>
      </c>
      <c r="U106" s="38">
        <f>'AEO 52'!W30*1000</f>
        <v>33616.417000000001</v>
      </c>
      <c r="V106" s="38">
        <f>'AEO 52'!X30*1000</f>
        <v>33636.710999999996</v>
      </c>
      <c r="W106" s="38">
        <f>'AEO 52'!Y30*1000</f>
        <v>33655.334000000003</v>
      </c>
      <c r="X106" s="38">
        <f>'AEO 52'!Z30*1000</f>
        <v>33672.992999999995</v>
      </c>
      <c r="Y106" s="38">
        <f>'AEO 52'!AA30*1000</f>
        <v>33690.945</v>
      </c>
      <c r="Z106" s="38">
        <f>'AEO 52'!AB30*1000</f>
        <v>33708.011999999995</v>
      </c>
      <c r="AA106" s="38">
        <f>'AEO 52'!AC30*1000</f>
        <v>33724.021999999997</v>
      </c>
      <c r="AB106" s="38">
        <f>'AEO 52'!AD30*1000</f>
        <v>33739.089999999997</v>
      </c>
      <c r="AC106" s="38">
        <f>'AEO 52'!AE30*1000</f>
        <v>33754.883000000002</v>
      </c>
      <c r="AD106" s="38">
        <f>'AEO 52'!AF30*1000</f>
        <v>33770.027000000002</v>
      </c>
      <c r="AE106" s="38">
        <f>'AEO 52'!AG30*1000</f>
        <v>33786.484000000004</v>
      </c>
      <c r="AF106" s="38">
        <f>'AEO 52'!AH30*1000</f>
        <v>33800.834999999999</v>
      </c>
      <c r="AG106" s="38">
        <f>'AEO 52'!AI30*1000</f>
        <v>33809.059000000001</v>
      </c>
    </row>
    <row r="107" spans="1:33" x14ac:dyDescent="0.35">
      <c r="B107" t="s">
        <v>223</v>
      </c>
      <c r="C107" s="38">
        <f>'AEO 52'!E31*1000</f>
        <v>44190.502</v>
      </c>
      <c r="D107" s="38">
        <f>'AEO 52'!F31*1000</f>
        <v>44307.808000000005</v>
      </c>
      <c r="E107" s="38">
        <f>'AEO 52'!G31*1000</f>
        <v>44449.917000000001</v>
      </c>
      <c r="F107" s="38">
        <f>'AEO 52'!H31*1000</f>
        <v>44730.953000000001</v>
      </c>
      <c r="G107" s="38">
        <f>'AEO 52'!I31*1000</f>
        <v>44932.243000000002</v>
      </c>
      <c r="H107" s="38">
        <f>'AEO 52'!J31*1000</f>
        <v>45185.974000000002</v>
      </c>
      <c r="I107" s="38">
        <f>'AEO 52'!K31*1000</f>
        <v>45448.822</v>
      </c>
      <c r="J107" s="38">
        <f>'AEO 52'!L31*1000</f>
        <v>45558.067000000003</v>
      </c>
      <c r="K107" s="38">
        <f>'AEO 52'!M31*1000</f>
        <v>45658.065999999999</v>
      </c>
      <c r="L107" s="38">
        <f>'AEO 52'!N31*1000</f>
        <v>45756.248</v>
      </c>
      <c r="M107" s="38">
        <f>'AEO 52'!O31*1000</f>
        <v>45847.218000000001</v>
      </c>
      <c r="N107" s="38">
        <f>'AEO 52'!P31*1000</f>
        <v>45944.667999999998</v>
      </c>
      <c r="O107" s="38">
        <f>'AEO 52'!Q31*1000</f>
        <v>46036.9</v>
      </c>
      <c r="P107" s="38">
        <f>'AEO 52'!R31*1000</f>
        <v>46120.353999999999</v>
      </c>
      <c r="Q107" s="38">
        <f>'AEO 52'!S31*1000</f>
        <v>46142.974999999999</v>
      </c>
      <c r="R107" s="38">
        <f>'AEO 52'!T31*1000</f>
        <v>46160.006999999998</v>
      </c>
      <c r="S107" s="38">
        <f>'AEO 52'!U31*1000</f>
        <v>46173.800999999999</v>
      </c>
      <c r="T107" s="38">
        <f>'AEO 52'!V31*1000</f>
        <v>46183.833999999995</v>
      </c>
      <c r="U107" s="38">
        <f>'AEO 52'!W31*1000</f>
        <v>46201.957999999999</v>
      </c>
      <c r="V107" s="38">
        <f>'AEO 52'!X31*1000</f>
        <v>46216.709000000003</v>
      </c>
      <c r="W107" s="38">
        <f>'AEO 52'!Y31*1000</f>
        <v>46231.964</v>
      </c>
      <c r="X107" s="38">
        <f>'AEO 52'!Z31*1000</f>
        <v>46247.466999999997</v>
      </c>
      <c r="Y107" s="38">
        <f>'AEO 52'!AA31*1000</f>
        <v>46264.705999999998</v>
      </c>
      <c r="Z107" s="38">
        <f>'AEO 52'!AB31*1000</f>
        <v>46278.934000000001</v>
      </c>
      <c r="AA107" s="38">
        <f>'AEO 52'!AC31*1000</f>
        <v>46292.698000000004</v>
      </c>
      <c r="AB107" s="38">
        <f>'AEO 52'!AD31*1000</f>
        <v>46307.045000000006</v>
      </c>
      <c r="AC107" s="38">
        <f>'AEO 52'!AE31*1000</f>
        <v>46321.995000000003</v>
      </c>
      <c r="AD107" s="38">
        <f>'AEO 52'!AF31*1000</f>
        <v>46335.250999999997</v>
      </c>
      <c r="AE107" s="38">
        <f>'AEO 52'!AG31*1000</f>
        <v>46350.112999999998</v>
      </c>
      <c r="AF107" s="38">
        <f>'AEO 52'!AH31*1000</f>
        <v>46363.701000000001</v>
      </c>
      <c r="AG107" s="38">
        <f>'AEO 52'!AI31*1000</f>
        <v>46370.635999999999</v>
      </c>
    </row>
    <row r="108" spans="1:33" s="95" customFormat="1" ht="15" thickBot="1" x14ac:dyDescent="0.4">
      <c r="A108" s="94"/>
      <c r="B108" s="96" t="s">
        <v>32</v>
      </c>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row>
    <row r="109" spans="1:33" ht="15" thickTop="1" x14ac:dyDescent="0.35">
      <c r="B109" t="s">
        <v>168</v>
      </c>
      <c r="C109" s="89">
        <f>'AEO 52'!E33*1000</f>
        <v>0</v>
      </c>
      <c r="D109" s="89">
        <f>'AEO 52'!F33*1000</f>
        <v>0</v>
      </c>
      <c r="E109" s="89">
        <f>'AEO 52'!G33*1000</f>
        <v>0</v>
      </c>
      <c r="F109" s="89">
        <f>'AEO 52'!H33*1000</f>
        <v>0</v>
      </c>
      <c r="G109" s="89">
        <f>'AEO 52'!I33*1000</f>
        <v>0</v>
      </c>
      <c r="H109" s="89">
        <f>'AEO 52'!J33*1000</f>
        <v>0</v>
      </c>
      <c r="I109" s="89">
        <f>'AEO 52'!K33*1000</f>
        <v>0</v>
      </c>
      <c r="J109" s="89">
        <f>'AEO 52'!L33*1000</f>
        <v>0</v>
      </c>
      <c r="K109" s="89">
        <f>'AEO 52'!M33*1000</f>
        <v>0</v>
      </c>
      <c r="L109" s="89">
        <f>'AEO 52'!N33*1000</f>
        <v>0</v>
      </c>
      <c r="M109" s="89">
        <f>'AEO 52'!O33*1000</f>
        <v>0</v>
      </c>
      <c r="N109" s="89">
        <f>'AEO 52'!P33*1000</f>
        <v>0</v>
      </c>
      <c r="O109" s="89">
        <f>'AEO 52'!Q33*1000</f>
        <v>0</v>
      </c>
      <c r="P109" s="89">
        <f>'AEO 52'!R33*1000</f>
        <v>0</v>
      </c>
      <c r="Q109" s="89">
        <f>'AEO 52'!S33*1000</f>
        <v>0</v>
      </c>
      <c r="R109" s="89">
        <f>'AEO 52'!T33*1000</f>
        <v>0</v>
      </c>
      <c r="S109" s="89">
        <f>'AEO 52'!U33*1000</f>
        <v>0</v>
      </c>
      <c r="T109" s="89">
        <f>'AEO 52'!V33*1000</f>
        <v>0</v>
      </c>
      <c r="U109" s="89">
        <f>'AEO 52'!W33*1000</f>
        <v>0</v>
      </c>
      <c r="V109" s="89">
        <f>'AEO 52'!X33*1000</f>
        <v>0</v>
      </c>
      <c r="W109" s="89">
        <f>'AEO 52'!Y33*1000</f>
        <v>0</v>
      </c>
      <c r="X109" s="89">
        <f>'AEO 52'!Z33*1000</f>
        <v>0</v>
      </c>
      <c r="Y109" s="89">
        <f>'AEO 52'!AA33*1000</f>
        <v>0</v>
      </c>
      <c r="Z109" s="89">
        <f>'AEO 52'!AB33*1000</f>
        <v>0</v>
      </c>
      <c r="AA109" s="89">
        <f>'AEO 52'!AC33*1000</f>
        <v>0</v>
      </c>
      <c r="AB109" s="89">
        <f>'AEO 52'!AD33*1000</f>
        <v>0</v>
      </c>
      <c r="AC109" s="89">
        <f>'AEO 52'!AE33*1000</f>
        <v>0</v>
      </c>
      <c r="AD109" s="89">
        <f>'AEO 52'!AF33*1000</f>
        <v>0</v>
      </c>
      <c r="AE109" s="89">
        <f>'AEO 52'!AG33*1000</f>
        <v>0</v>
      </c>
      <c r="AF109" s="89">
        <f>'AEO 52'!AH33*1000</f>
        <v>0</v>
      </c>
      <c r="AG109" s="89">
        <f>'AEO 52'!AI33*1000</f>
        <v>0</v>
      </c>
    </row>
    <row r="110" spans="1:33" x14ac:dyDescent="0.35">
      <c r="B110" t="s">
        <v>169</v>
      </c>
      <c r="C110" s="38">
        <f>'AEO 52'!E34*1000</f>
        <v>45861.014999999999</v>
      </c>
      <c r="D110" s="38">
        <f>'AEO 52'!F34*1000</f>
        <v>46055.393000000004</v>
      </c>
      <c r="E110" s="38">
        <f>'AEO 52'!G34*1000</f>
        <v>46119.048999999999</v>
      </c>
      <c r="F110" s="38">
        <f>'AEO 52'!H34*1000</f>
        <v>46247.512999999999</v>
      </c>
      <c r="G110" s="38">
        <f>'AEO 52'!I34*1000</f>
        <v>46414.364000000001</v>
      </c>
      <c r="H110" s="38">
        <f>'AEO 52'!J34*1000</f>
        <v>46619.843000000001</v>
      </c>
      <c r="I110" s="38">
        <f>'AEO 52'!K34*1000</f>
        <v>46871.634999999995</v>
      </c>
      <c r="J110" s="38">
        <f>'AEO 52'!L34*1000</f>
        <v>46939.228000000003</v>
      </c>
      <c r="K110" s="38">
        <f>'AEO 52'!M34*1000</f>
        <v>47004.317999999999</v>
      </c>
      <c r="L110" s="38">
        <f>'AEO 52'!N34*1000</f>
        <v>47068.001000000004</v>
      </c>
      <c r="M110" s="38">
        <f>'AEO 52'!O34*1000</f>
        <v>47119.807999999997</v>
      </c>
      <c r="N110" s="38">
        <f>'AEO 52'!P34*1000</f>
        <v>47183.125</v>
      </c>
      <c r="O110" s="38">
        <f>'AEO 52'!Q34*1000</f>
        <v>47240.890999999996</v>
      </c>
      <c r="P110" s="38">
        <f>'AEO 52'!R34*1000</f>
        <v>47298.865999999995</v>
      </c>
      <c r="Q110" s="38">
        <f>'AEO 52'!S34*1000</f>
        <v>47336.319000000003</v>
      </c>
      <c r="R110" s="38">
        <f>'AEO 52'!T34*1000</f>
        <v>47379.002</v>
      </c>
      <c r="S110" s="38">
        <f>'AEO 52'!U34*1000</f>
        <v>47417.69</v>
      </c>
      <c r="T110" s="38">
        <f>'AEO 52'!V34*1000</f>
        <v>47453.521999999997</v>
      </c>
      <c r="U110" s="38">
        <f>'AEO 52'!W34*1000</f>
        <v>47488.406999999999</v>
      </c>
      <c r="V110" s="38">
        <f>'AEO 52'!X34*1000</f>
        <v>47526.553999999996</v>
      </c>
      <c r="W110" s="38">
        <f>'AEO 52'!Y34*1000</f>
        <v>47562.634000000005</v>
      </c>
      <c r="X110" s="38">
        <f>'AEO 52'!Z34*1000</f>
        <v>47598.644</v>
      </c>
      <c r="Y110" s="38">
        <f>'AEO 52'!AA34*1000</f>
        <v>47635.712</v>
      </c>
      <c r="Z110" s="38">
        <f>'AEO 52'!AB34*1000</f>
        <v>47671.534999999996</v>
      </c>
      <c r="AA110" s="38">
        <f>'AEO 52'!AC34*1000</f>
        <v>47706.038999999997</v>
      </c>
      <c r="AB110" s="38">
        <f>'AEO 52'!AD34*1000</f>
        <v>47740.146999999997</v>
      </c>
      <c r="AC110" s="38">
        <f>'AEO 52'!AE34*1000</f>
        <v>47775.73</v>
      </c>
      <c r="AD110" s="38">
        <f>'AEO 52'!AF34*1000</f>
        <v>47809.834000000003</v>
      </c>
      <c r="AE110" s="38">
        <f>'AEO 52'!AG34*1000</f>
        <v>47846.511999999995</v>
      </c>
      <c r="AF110" s="38">
        <f>'AEO 52'!AH34*1000</f>
        <v>47880.070000000007</v>
      </c>
      <c r="AG110" s="38">
        <f>'AEO 52'!AI34*1000</f>
        <v>47893.864000000001</v>
      </c>
    </row>
    <row r="111" spans="1:33" x14ac:dyDescent="0.35">
      <c r="B111" t="s">
        <v>170</v>
      </c>
      <c r="C111" s="38">
        <f>'AEO 52'!E35*1000</f>
        <v>35184.925000000003</v>
      </c>
      <c r="D111" s="38">
        <f>'AEO 52'!F35*1000</f>
        <v>35292.427000000003</v>
      </c>
      <c r="E111" s="38">
        <f>'AEO 52'!G35*1000</f>
        <v>35354.495999999999</v>
      </c>
      <c r="F111" s="38">
        <f>'AEO 52'!H35*1000</f>
        <v>35493.828000000001</v>
      </c>
      <c r="G111" s="38">
        <f>'AEO 52'!I35*1000</f>
        <v>35654.307999999997</v>
      </c>
      <c r="H111" s="38">
        <f>'AEO 52'!J35*1000</f>
        <v>35890.906999999999</v>
      </c>
      <c r="I111" s="38">
        <f>'AEO 52'!K35*1000</f>
        <v>36122.379000000001</v>
      </c>
      <c r="J111" s="38">
        <f>'AEO 52'!L35*1000</f>
        <v>36187.091999999997</v>
      </c>
      <c r="K111" s="38">
        <f>'AEO 52'!M35*1000</f>
        <v>36255.763999999996</v>
      </c>
      <c r="L111" s="38">
        <f>'AEO 52'!N35*1000</f>
        <v>36321.499000000003</v>
      </c>
      <c r="M111" s="38">
        <f>'AEO 52'!O35*1000</f>
        <v>36374.923999999999</v>
      </c>
      <c r="N111" s="38">
        <f>'AEO 52'!P35*1000</f>
        <v>36442.870999999999</v>
      </c>
      <c r="O111" s="38">
        <f>'AEO 52'!Q35*1000</f>
        <v>36504.870999999999</v>
      </c>
      <c r="P111" s="38">
        <f>'AEO 52'!R35*1000</f>
        <v>36568.192000000003</v>
      </c>
      <c r="Q111" s="38">
        <f>'AEO 52'!S35*1000</f>
        <v>36608.356</v>
      </c>
      <c r="R111" s="38">
        <f>'AEO 52'!T35*1000</f>
        <v>36655.205000000002</v>
      </c>
      <c r="S111" s="38">
        <f>'AEO 52'!U35*1000</f>
        <v>36697.495000000003</v>
      </c>
      <c r="T111" s="38">
        <f>'AEO 52'!V35*1000</f>
        <v>36736.297999999995</v>
      </c>
      <c r="U111" s="38">
        <f>'AEO 52'!W35*1000</f>
        <v>36774.109000000004</v>
      </c>
      <c r="V111" s="38">
        <f>'AEO 52'!X35*1000</f>
        <v>36815.67</v>
      </c>
      <c r="W111" s="38">
        <f>'AEO 52'!Y35*1000</f>
        <v>36854.576000000001</v>
      </c>
      <c r="X111" s="38">
        <f>'AEO 52'!Z35*1000</f>
        <v>36893.261000000006</v>
      </c>
      <c r="Y111" s="38">
        <f>'AEO 52'!AA35*1000</f>
        <v>36932.919000000002</v>
      </c>
      <c r="Z111" s="38">
        <f>'AEO 52'!AB35*1000</f>
        <v>36971.165000000001</v>
      </c>
      <c r="AA111" s="38">
        <f>'AEO 52'!AC35*1000</f>
        <v>37007.771000000001</v>
      </c>
      <c r="AB111" s="38">
        <f>'AEO 52'!AD35*1000</f>
        <v>37043.773999999998</v>
      </c>
      <c r="AC111" s="38">
        <f>'AEO 52'!AE35*1000</f>
        <v>37081.477999999996</v>
      </c>
      <c r="AD111" s="38">
        <f>'AEO 52'!AF35*1000</f>
        <v>37117.534999999996</v>
      </c>
      <c r="AE111" s="38">
        <f>'AEO 52'!AG35*1000</f>
        <v>37156.54</v>
      </c>
      <c r="AF111" s="38">
        <f>'AEO 52'!AH35*1000</f>
        <v>37191.936000000002</v>
      </c>
      <c r="AG111" s="38">
        <f>'AEO 52'!AI35*1000</f>
        <v>37207.881999999998</v>
      </c>
    </row>
    <row r="112" spans="1:33" x14ac:dyDescent="0.35">
      <c r="B112" t="s">
        <v>171</v>
      </c>
      <c r="C112" s="38">
        <f>'AEO 52'!E36*1000</f>
        <v>33054.699000000001</v>
      </c>
      <c r="D112" s="38">
        <f>'AEO 52'!F36*1000</f>
        <v>33085.921999999999</v>
      </c>
      <c r="E112" s="38">
        <f>'AEO 52'!G36*1000</f>
        <v>33149.014000000003</v>
      </c>
      <c r="F112" s="38">
        <f>'AEO 52'!H36*1000</f>
        <v>33273.75</v>
      </c>
      <c r="G112" s="38">
        <f>'AEO 52'!I36*1000</f>
        <v>33424.010999999999</v>
      </c>
      <c r="H112" s="38">
        <f>'AEO 52'!J36*1000</f>
        <v>33569.019</v>
      </c>
      <c r="I112" s="38">
        <f>'AEO 52'!K36*1000</f>
        <v>33710.498999999996</v>
      </c>
      <c r="J112" s="38">
        <f>'AEO 52'!L36*1000</f>
        <v>33774.653999999995</v>
      </c>
      <c r="K112" s="38">
        <f>'AEO 52'!M36*1000</f>
        <v>33842.43</v>
      </c>
      <c r="L112" s="38">
        <f>'AEO 52'!N36*1000</f>
        <v>33907.200000000004</v>
      </c>
      <c r="M112" s="38">
        <f>'AEO 52'!O36*1000</f>
        <v>33960.521999999997</v>
      </c>
      <c r="N112" s="38">
        <f>'AEO 52'!P36*1000</f>
        <v>34027.1</v>
      </c>
      <c r="O112" s="38">
        <f>'AEO 52'!Q36*1000</f>
        <v>34088.253000000004</v>
      </c>
      <c r="P112" s="38">
        <f>'AEO 52'!R36*1000</f>
        <v>34150.635000000002</v>
      </c>
      <c r="Q112" s="38">
        <f>'AEO 52'!S36*1000</f>
        <v>34190.052000000003</v>
      </c>
      <c r="R112" s="38">
        <f>'AEO 52'!T36*1000</f>
        <v>34235.457999999999</v>
      </c>
      <c r="S112" s="38">
        <f>'AEO 52'!U36*1000</f>
        <v>34276.710999999996</v>
      </c>
      <c r="T112" s="38">
        <f>'AEO 52'!V36*1000</f>
        <v>34314.663</v>
      </c>
      <c r="U112" s="38">
        <f>'AEO 52'!W36*1000</f>
        <v>34351.050999999999</v>
      </c>
      <c r="V112" s="38">
        <f>'AEO 52'!X36*1000</f>
        <v>34390.793000000005</v>
      </c>
      <c r="W112" s="38">
        <f>'AEO 52'!Y36*1000</f>
        <v>34428.089</v>
      </c>
      <c r="X112" s="38">
        <f>'AEO 52'!Z36*1000</f>
        <v>34465.133999999998</v>
      </c>
      <c r="Y112" s="38">
        <f>'AEO 52'!AA36*1000</f>
        <v>34503.040000000001</v>
      </c>
      <c r="Z112" s="38">
        <f>'AEO 52'!AB36*1000</f>
        <v>34539.658000000003</v>
      </c>
      <c r="AA112" s="38">
        <f>'AEO 52'!AC36*1000</f>
        <v>34574.775999999998</v>
      </c>
      <c r="AB112" s="38">
        <f>'AEO 52'!AD36*1000</f>
        <v>34609.337</v>
      </c>
      <c r="AC112" s="38">
        <f>'AEO 52'!AE36*1000</f>
        <v>34645.423999999999</v>
      </c>
      <c r="AD112" s="38">
        <f>'AEO 52'!AF36*1000</f>
        <v>34680.003999999994</v>
      </c>
      <c r="AE112" s="38">
        <f>'AEO 52'!AG36*1000</f>
        <v>34717.261999999995</v>
      </c>
      <c r="AF112" s="38">
        <f>'AEO 52'!AH36*1000</f>
        <v>34751.224999999999</v>
      </c>
      <c r="AG112" s="38">
        <f>'AEO 52'!AI36*1000</f>
        <v>34765.69</v>
      </c>
    </row>
    <row r="113" spans="1:33" x14ac:dyDescent="0.35">
      <c r="B113" t="s">
        <v>172</v>
      </c>
      <c r="C113" s="38">
        <f>'AEO 52'!E37*1000</f>
        <v>39959.373</v>
      </c>
      <c r="D113" s="38">
        <f>'AEO 52'!F37*1000</f>
        <v>40022.235999999997</v>
      </c>
      <c r="E113" s="38">
        <f>'AEO 52'!G37*1000</f>
        <v>40090.355000000003</v>
      </c>
      <c r="F113" s="38">
        <f>'AEO 52'!H37*1000</f>
        <v>40232.192999999999</v>
      </c>
      <c r="G113" s="38">
        <f>'AEO 52'!I37*1000</f>
        <v>40404.572</v>
      </c>
      <c r="H113" s="38">
        <f>'AEO 52'!J37*1000</f>
        <v>40561.649000000005</v>
      </c>
      <c r="I113" s="38">
        <f>'AEO 52'!K37*1000</f>
        <v>40717.323000000004</v>
      </c>
      <c r="J113" s="38">
        <f>'AEO 52'!L37*1000</f>
        <v>40779.35</v>
      </c>
      <c r="K113" s="38">
        <f>'AEO 52'!M37*1000</f>
        <v>40844.959000000003</v>
      </c>
      <c r="L113" s="38">
        <f>'AEO 52'!N37*1000</f>
        <v>40907.798999999999</v>
      </c>
      <c r="M113" s="38">
        <f>'AEO 52'!O37*1000</f>
        <v>40960.273999999998</v>
      </c>
      <c r="N113" s="38">
        <f>'AEO 52'!P37*1000</f>
        <v>41024.605000000003</v>
      </c>
      <c r="O113" s="38">
        <f>'AEO 52'!Q37*1000</f>
        <v>41084.025999999998</v>
      </c>
      <c r="P113" s="38">
        <f>'AEO 52'!R37*1000</f>
        <v>41144.455000000002</v>
      </c>
      <c r="Q113" s="38">
        <f>'AEO 52'!S37*1000</f>
        <v>41182.182000000001</v>
      </c>
      <c r="R113" s="38">
        <f>'AEO 52'!T37*1000</f>
        <v>41224.705000000002</v>
      </c>
      <c r="S113" s="38">
        <f>'AEO 52'!U37*1000</f>
        <v>41263.485000000001</v>
      </c>
      <c r="T113" s="38">
        <f>'AEO 52'!V37*1000</f>
        <v>41299.258999999998</v>
      </c>
      <c r="U113" s="38">
        <f>'AEO 52'!W37*1000</f>
        <v>41333.778000000006</v>
      </c>
      <c r="V113" s="38">
        <f>'AEO 52'!X37*1000</f>
        <v>41371.235000000001</v>
      </c>
      <c r="W113" s="38">
        <f>'AEO 52'!Y37*1000</f>
        <v>41406.699999999997</v>
      </c>
      <c r="X113" s="38">
        <f>'AEO 52'!Z37*1000</f>
        <v>41441.955999999998</v>
      </c>
      <c r="Y113" s="38">
        <f>'AEO 52'!AA37*1000</f>
        <v>41477.978000000003</v>
      </c>
      <c r="Z113" s="38">
        <f>'AEO 52'!AB37*1000</f>
        <v>41512.866999999998</v>
      </c>
      <c r="AA113" s="38">
        <f>'AEO 52'!AC37*1000</f>
        <v>41546.425000000003</v>
      </c>
      <c r="AB113" s="38">
        <f>'AEO 52'!AD37*1000</f>
        <v>41579.483</v>
      </c>
      <c r="AC113" s="38">
        <f>'AEO 52'!AE37*1000</f>
        <v>41613.914000000004</v>
      </c>
      <c r="AD113" s="38">
        <f>'AEO 52'!AF37*1000</f>
        <v>41647.007000000005</v>
      </c>
      <c r="AE113" s="38">
        <f>'AEO 52'!AG37*1000</f>
        <v>41682.471999999994</v>
      </c>
      <c r="AF113" s="38">
        <f>'AEO 52'!AH37*1000</f>
        <v>41715.007999999994</v>
      </c>
      <c r="AG113" s="38">
        <f>'AEO 52'!AI37*1000</f>
        <v>41727.862999999998</v>
      </c>
    </row>
    <row r="114" spans="1:33" x14ac:dyDescent="0.35">
      <c r="B114" t="s">
        <v>173</v>
      </c>
      <c r="C114" s="89">
        <f>'AEO 52'!E38*1000</f>
        <v>0</v>
      </c>
      <c r="D114" s="89">
        <f>'AEO 52'!F38*1000</f>
        <v>0</v>
      </c>
      <c r="E114" s="89">
        <f>'AEO 52'!G38*1000</f>
        <v>0</v>
      </c>
      <c r="F114" s="89">
        <f>'AEO 52'!H38*1000</f>
        <v>0</v>
      </c>
      <c r="G114" s="89">
        <f>'AEO 52'!I38*1000</f>
        <v>0</v>
      </c>
      <c r="H114" s="89">
        <f>'AEO 52'!J38*1000</f>
        <v>0</v>
      </c>
      <c r="I114" s="89">
        <f>'AEO 52'!K38*1000</f>
        <v>0</v>
      </c>
      <c r="J114" s="89">
        <f>'AEO 52'!L38*1000</f>
        <v>0</v>
      </c>
      <c r="K114" s="89">
        <f>'AEO 52'!M38*1000</f>
        <v>0</v>
      </c>
      <c r="L114" s="89">
        <f>'AEO 52'!N38*1000</f>
        <v>0</v>
      </c>
      <c r="M114" s="89">
        <f>'AEO 52'!O38*1000</f>
        <v>0</v>
      </c>
      <c r="N114" s="89">
        <f>'AEO 52'!P38*1000</f>
        <v>0</v>
      </c>
      <c r="O114" s="89">
        <f>'AEO 52'!Q38*1000</f>
        <v>0</v>
      </c>
      <c r="P114" s="89">
        <f>'AEO 52'!R38*1000</f>
        <v>0</v>
      </c>
      <c r="Q114" s="89">
        <f>'AEO 52'!S38*1000</f>
        <v>0</v>
      </c>
      <c r="R114" s="89">
        <f>'AEO 52'!T38*1000</f>
        <v>0</v>
      </c>
      <c r="S114" s="89">
        <f>'AEO 52'!U38*1000</f>
        <v>0</v>
      </c>
      <c r="T114" s="89">
        <f>'AEO 52'!V38*1000</f>
        <v>0</v>
      </c>
      <c r="U114" s="89">
        <f>'AEO 52'!W38*1000</f>
        <v>0</v>
      </c>
      <c r="V114" s="89">
        <f>'AEO 52'!X38*1000</f>
        <v>0</v>
      </c>
      <c r="W114" s="89">
        <f>'AEO 52'!Y38*1000</f>
        <v>0</v>
      </c>
      <c r="X114" s="89">
        <f>'AEO 52'!Z38*1000</f>
        <v>0</v>
      </c>
      <c r="Y114" s="89">
        <f>'AEO 52'!AA38*1000</f>
        <v>0</v>
      </c>
      <c r="Z114" s="89">
        <f>'AEO 52'!AB38*1000</f>
        <v>0</v>
      </c>
      <c r="AA114" s="89">
        <f>'AEO 52'!AC38*1000</f>
        <v>0</v>
      </c>
      <c r="AB114" s="89">
        <f>'AEO 52'!AD38*1000</f>
        <v>0</v>
      </c>
      <c r="AC114" s="89">
        <f>'AEO 52'!AE38*1000</f>
        <v>0</v>
      </c>
      <c r="AD114" s="89">
        <f>'AEO 52'!AF38*1000</f>
        <v>0</v>
      </c>
      <c r="AE114" s="89">
        <f>'AEO 52'!AG38*1000</f>
        <v>0</v>
      </c>
      <c r="AF114" s="89">
        <f>'AEO 52'!AH38*1000</f>
        <v>0</v>
      </c>
      <c r="AG114" s="89">
        <f>'AEO 52'!AI38*1000</f>
        <v>0</v>
      </c>
    </row>
    <row r="115" spans="1:33" x14ac:dyDescent="0.35">
      <c r="B115" t="s">
        <v>220</v>
      </c>
      <c r="C115" s="38">
        <f>'AEO 52'!E39*1000</f>
        <v>32066.012999999999</v>
      </c>
      <c r="D115" s="38">
        <f>'AEO 52'!F39*1000</f>
        <v>32194.321000000004</v>
      </c>
      <c r="E115" s="38">
        <f>'AEO 52'!G39*1000</f>
        <v>32255.257000000001</v>
      </c>
      <c r="F115" s="38">
        <f>'AEO 52'!H39*1000</f>
        <v>32423.042000000001</v>
      </c>
      <c r="G115" s="38">
        <f>'AEO 52'!I39*1000</f>
        <v>32615.352999999999</v>
      </c>
      <c r="H115" s="38">
        <f>'AEO 52'!J39*1000</f>
        <v>32797.806000000004</v>
      </c>
      <c r="I115" s="38">
        <f>'AEO 52'!K39*1000</f>
        <v>32966.987999999998</v>
      </c>
      <c r="J115" s="38">
        <f>'AEO 52'!L39*1000</f>
        <v>33024.872000000003</v>
      </c>
      <c r="K115" s="38">
        <f>'AEO 52'!M39*1000</f>
        <v>33086.544000000002</v>
      </c>
      <c r="L115" s="38">
        <f>'AEO 52'!N39*1000</f>
        <v>33144.516000000003</v>
      </c>
      <c r="M115" s="38">
        <f>'AEO 52'!O39*1000</f>
        <v>33194.938999999998</v>
      </c>
      <c r="N115" s="38">
        <f>'AEO 52'!P39*1000</f>
        <v>33254.15</v>
      </c>
      <c r="O115" s="38">
        <f>'AEO 52'!Q39*1000</f>
        <v>33309.807000000001</v>
      </c>
      <c r="P115" s="38">
        <f>'AEO 52'!R39*1000</f>
        <v>33366.447</v>
      </c>
      <c r="Q115" s="38">
        <f>'AEO 52'!S39*1000</f>
        <v>33400.856</v>
      </c>
      <c r="R115" s="38">
        <f>'AEO 52'!T39*1000</f>
        <v>33437.523000000001</v>
      </c>
      <c r="S115" s="38">
        <f>'AEO 52'!U39*1000</f>
        <v>33471.530999999995</v>
      </c>
      <c r="T115" s="38">
        <f>'AEO 52'!V39*1000</f>
        <v>33503.368000000002</v>
      </c>
      <c r="U115" s="38">
        <f>'AEO 52'!W39*1000</f>
        <v>33533.878000000004</v>
      </c>
      <c r="V115" s="38">
        <f>'AEO 52'!X39*1000</f>
        <v>33566.498</v>
      </c>
      <c r="W115" s="38">
        <f>'AEO 52'!Y39*1000</f>
        <v>33597.561000000002</v>
      </c>
      <c r="X115" s="38">
        <f>'AEO 52'!Z39*1000</f>
        <v>33628.452000000005</v>
      </c>
      <c r="Y115" s="38">
        <f>'AEO 52'!AA39*1000</f>
        <v>33659.938999999998</v>
      </c>
      <c r="Z115" s="38">
        <f>'AEO 52'!AB39*1000</f>
        <v>33690.716</v>
      </c>
      <c r="AA115" s="38">
        <f>'AEO 52'!AC39*1000</f>
        <v>33720.557999999997</v>
      </c>
      <c r="AB115" s="38">
        <f>'AEO 52'!AD39*1000</f>
        <v>33749.985000000001</v>
      </c>
      <c r="AC115" s="38">
        <f>'AEO 52'!AE39*1000</f>
        <v>33780.415000000001</v>
      </c>
      <c r="AD115" s="38">
        <f>'AEO 52'!AF39*1000</f>
        <v>33809.963000000003</v>
      </c>
      <c r="AE115" s="38">
        <f>'AEO 52'!AG39*1000</f>
        <v>33841.224999999999</v>
      </c>
      <c r="AF115" s="38">
        <f>'AEO 52'!AH39*1000</f>
        <v>33870.319000000003</v>
      </c>
      <c r="AG115" s="38">
        <f>'AEO 52'!AI39*1000</f>
        <v>33879.688000000002</v>
      </c>
    </row>
    <row r="116" spans="1:33" x14ac:dyDescent="0.35">
      <c r="B116" t="s">
        <v>221</v>
      </c>
      <c r="C116" s="38">
        <f>'AEO 52'!E40*1000</f>
        <v>40440.593999999997</v>
      </c>
      <c r="D116" s="38">
        <f>'AEO 52'!F40*1000</f>
        <v>40572.392</v>
      </c>
      <c r="E116" s="38">
        <f>'AEO 52'!G40*1000</f>
        <v>40636.631000000001</v>
      </c>
      <c r="F116" s="38">
        <f>'AEO 52'!H40*1000</f>
        <v>40763.767</v>
      </c>
      <c r="G116" s="38">
        <f>'AEO 52'!I40*1000</f>
        <v>40918.781000000003</v>
      </c>
      <c r="H116" s="38">
        <f>'AEO 52'!J40*1000</f>
        <v>41054.580999999998</v>
      </c>
      <c r="I116" s="38">
        <f>'AEO 52'!K40*1000</f>
        <v>41197.563000000002</v>
      </c>
      <c r="J116" s="38">
        <f>'AEO 52'!L40*1000</f>
        <v>41251.232000000004</v>
      </c>
      <c r="K116" s="38">
        <f>'AEO 52'!M40*1000</f>
        <v>41307.521999999997</v>
      </c>
      <c r="L116" s="38">
        <f>'AEO 52'!N40*1000</f>
        <v>41361.800999999999</v>
      </c>
      <c r="M116" s="38">
        <f>'AEO 52'!O40*1000</f>
        <v>41411.136999999995</v>
      </c>
      <c r="N116" s="38">
        <f>'AEO 52'!P40*1000</f>
        <v>41465.515000000007</v>
      </c>
      <c r="O116" s="38">
        <f>'AEO 52'!Q40*1000</f>
        <v>41517.428999999996</v>
      </c>
      <c r="P116" s="38">
        <f>'AEO 52'!R40*1000</f>
        <v>41569.920000000006</v>
      </c>
      <c r="Q116" s="38">
        <f>'AEO 52'!S40*1000</f>
        <v>41601.154000000002</v>
      </c>
      <c r="R116" s="38">
        <f>'AEO 52'!T40*1000</f>
        <v>41632.328000000001</v>
      </c>
      <c r="S116" s="38">
        <f>'AEO 52'!U40*1000</f>
        <v>41661.968000000001</v>
      </c>
      <c r="T116" s="38">
        <f>'AEO 52'!V40*1000</f>
        <v>41690.002</v>
      </c>
      <c r="U116" s="38">
        <f>'AEO 52'!W40*1000</f>
        <v>41717.129000000001</v>
      </c>
      <c r="V116" s="38">
        <f>'AEO 52'!X40*1000</f>
        <v>41745.563999999998</v>
      </c>
      <c r="W116" s="38">
        <f>'AEO 52'!Y40*1000</f>
        <v>41772.915000000001</v>
      </c>
      <c r="X116" s="38">
        <f>'AEO 52'!Z40*1000</f>
        <v>41800.114000000001</v>
      </c>
      <c r="Y116" s="38">
        <f>'AEO 52'!AA40*1000</f>
        <v>41827.625</v>
      </c>
      <c r="Z116" s="38">
        <f>'AEO 52'!AB40*1000</f>
        <v>41854.636999999995</v>
      </c>
      <c r="AA116" s="38">
        <f>'AEO 52'!AC40*1000</f>
        <v>41881.050000000003</v>
      </c>
      <c r="AB116" s="38">
        <f>'AEO 52'!AD40*1000</f>
        <v>41907.184999999998</v>
      </c>
      <c r="AC116" s="38">
        <f>'AEO 52'!AE40*1000</f>
        <v>41933.951999999997</v>
      </c>
      <c r="AD116" s="38">
        <f>'AEO 52'!AF40*1000</f>
        <v>41960.129000000001</v>
      </c>
      <c r="AE116" s="38">
        <f>'AEO 52'!AG40*1000</f>
        <v>41987.4</v>
      </c>
      <c r="AF116" s="38">
        <f>'AEO 52'!AH40*1000</f>
        <v>42013.309000000001</v>
      </c>
      <c r="AG116" s="38">
        <f>'AEO 52'!AI40*1000</f>
        <v>42019.215000000004</v>
      </c>
    </row>
    <row r="117" spans="1:33" x14ac:dyDescent="0.35">
      <c r="B117" t="s">
        <v>167</v>
      </c>
      <c r="C117" s="38">
        <f>'AEO 52'!E41*1000</f>
        <v>39779.32</v>
      </c>
      <c r="D117" s="38">
        <f>'AEO 52'!F41*1000</f>
        <v>40076.523000000001</v>
      </c>
      <c r="E117" s="38">
        <f>'AEO 52'!G41*1000</f>
        <v>40211.838000000003</v>
      </c>
      <c r="F117" s="38">
        <f>'AEO 52'!H41*1000</f>
        <v>40344.913</v>
      </c>
      <c r="G117" s="38">
        <f>'AEO 52'!I41*1000</f>
        <v>40474.853999999999</v>
      </c>
      <c r="H117" s="38">
        <f>'AEO 52'!J41*1000</f>
        <v>40566.856</v>
      </c>
      <c r="I117" s="38">
        <f>'AEO 52'!K41*1000</f>
        <v>40657.146000000001</v>
      </c>
      <c r="J117" s="38">
        <f>'AEO 52'!L41*1000</f>
        <v>40748.519999999997</v>
      </c>
      <c r="K117" s="38">
        <f>'AEO 52'!M41*1000</f>
        <v>40842.120999999999</v>
      </c>
      <c r="L117" s="38">
        <f>'AEO 52'!N41*1000</f>
        <v>40933.799999999996</v>
      </c>
      <c r="M117" s="38">
        <f>'AEO 52'!O41*1000</f>
        <v>41023.642999999996</v>
      </c>
      <c r="N117" s="38">
        <f>'AEO 52'!P41*1000</f>
        <v>41115.543000000005</v>
      </c>
      <c r="O117" s="38">
        <f>'AEO 52'!Q41*1000</f>
        <v>41206.688000000002</v>
      </c>
      <c r="P117" s="38">
        <f>'AEO 52'!R41*1000</f>
        <v>41298.355000000003</v>
      </c>
      <c r="Q117" s="38">
        <f>'AEO 52'!S41*1000</f>
        <v>41324.382999999994</v>
      </c>
      <c r="R117" s="38">
        <f>'AEO 52'!T41*1000</f>
        <v>41339.011999999995</v>
      </c>
      <c r="S117" s="38">
        <f>'AEO 52'!U41*1000</f>
        <v>41352.794999999998</v>
      </c>
      <c r="T117" s="38">
        <f>'AEO 52'!V41*1000</f>
        <v>41365.214999999997</v>
      </c>
      <c r="U117" s="38">
        <f>'AEO 52'!W41*1000</f>
        <v>41376.156000000003</v>
      </c>
      <c r="V117" s="38">
        <f>'AEO 52'!X41*1000</f>
        <v>41387.431999999993</v>
      </c>
      <c r="W117" s="38">
        <f>'AEO 52'!Y41*1000</f>
        <v>41397.815999999999</v>
      </c>
      <c r="X117" s="38">
        <f>'AEO 52'!Z41*1000</f>
        <v>41407.817999999999</v>
      </c>
      <c r="Y117" s="38">
        <f>'AEO 52'!AA41*1000</f>
        <v>41417.519</v>
      </c>
      <c r="Z117" s="38">
        <f>'AEO 52'!AB41*1000</f>
        <v>41427.055</v>
      </c>
      <c r="AA117" s="38">
        <f>'AEO 52'!AC41*1000</f>
        <v>41436.050000000003</v>
      </c>
      <c r="AB117" s="38">
        <f>'AEO 52'!AD41*1000</f>
        <v>41444.659999999996</v>
      </c>
      <c r="AC117" s="38">
        <f>'AEO 52'!AE41*1000</f>
        <v>41453.513999999996</v>
      </c>
      <c r="AD117" s="38">
        <f>'AEO 52'!AF41*1000</f>
        <v>41462.218999999997</v>
      </c>
      <c r="AE117" s="38">
        <f>'AEO 52'!AG41*1000</f>
        <v>41471.324999999997</v>
      </c>
      <c r="AF117" s="38">
        <f>'AEO 52'!AH41*1000</f>
        <v>41479.855000000003</v>
      </c>
      <c r="AG117" s="38">
        <f>'AEO 52'!AI41*1000</f>
        <v>41482.201000000001</v>
      </c>
    </row>
    <row r="118" spans="1:33" x14ac:dyDescent="0.35">
      <c r="B118" t="s">
        <v>174</v>
      </c>
      <c r="C118" s="38">
        <f>'AEO 52'!E42*1000</f>
        <v>45024.017</v>
      </c>
      <c r="D118" s="38">
        <f>'AEO 52'!F42*1000</f>
        <v>45250.281999999999</v>
      </c>
      <c r="E118" s="38">
        <f>'AEO 52'!G42*1000</f>
        <v>45387.042999999998</v>
      </c>
      <c r="F118" s="38">
        <f>'AEO 52'!H42*1000</f>
        <v>45528.21</v>
      </c>
      <c r="G118" s="38">
        <f>'AEO 52'!I42*1000</f>
        <v>45666.214</v>
      </c>
      <c r="H118" s="38">
        <f>'AEO 52'!J42*1000</f>
        <v>45786.186000000002</v>
      </c>
      <c r="I118" s="38">
        <f>'AEO 52'!K42*1000</f>
        <v>45882.072</v>
      </c>
      <c r="J118" s="38">
        <f>'AEO 52'!L42*1000</f>
        <v>45977.752999999997</v>
      </c>
      <c r="K118" s="38">
        <f>'AEO 52'!M42*1000</f>
        <v>46075.042999999998</v>
      </c>
      <c r="L118" s="38">
        <f>'AEO 52'!N42*1000</f>
        <v>46170.83</v>
      </c>
      <c r="M118" s="38">
        <f>'AEO 52'!O42*1000</f>
        <v>46262.146000000001</v>
      </c>
      <c r="N118" s="38">
        <f>'AEO 52'!P42*1000</f>
        <v>46358.784</v>
      </c>
      <c r="O118" s="38">
        <f>'AEO 52'!Q42*1000</f>
        <v>46453.334999999999</v>
      </c>
      <c r="P118" s="38">
        <f>'AEO 52'!R42*1000</f>
        <v>46548.698000000004</v>
      </c>
      <c r="Q118" s="38">
        <f>'AEO 52'!S42*1000</f>
        <v>46578.197</v>
      </c>
      <c r="R118" s="38">
        <f>'AEO 52'!T42*1000</f>
        <v>46599.209000000003</v>
      </c>
      <c r="S118" s="38">
        <f>'AEO 52'!U42*1000</f>
        <v>46618.243999999999</v>
      </c>
      <c r="T118" s="38">
        <f>'AEO 52'!V42*1000</f>
        <v>46635.219999999994</v>
      </c>
      <c r="U118" s="38">
        <f>'AEO 52'!W42*1000</f>
        <v>46649.917999999998</v>
      </c>
      <c r="V118" s="38">
        <f>'AEO 52'!X42*1000</f>
        <v>46665.928</v>
      </c>
      <c r="W118" s="38">
        <f>'AEO 52'!Y42*1000</f>
        <v>46680.549999999996</v>
      </c>
      <c r="X118" s="38">
        <f>'AEO 52'!Z42*1000</f>
        <v>46694.728999999999</v>
      </c>
      <c r="Y118" s="38">
        <f>'AEO 52'!AA42*1000</f>
        <v>46708.652000000002</v>
      </c>
      <c r="Z118" s="38">
        <f>'AEO 52'!AB42*1000</f>
        <v>46722.309000000001</v>
      </c>
      <c r="AA118" s="38">
        <f>'AEO 52'!AC42*1000</f>
        <v>46735.016000000003</v>
      </c>
      <c r="AB118" s="38">
        <f>'AEO 52'!AD42*1000</f>
        <v>46747.101000000002</v>
      </c>
      <c r="AC118" s="38">
        <f>'AEO 52'!AE42*1000</f>
        <v>46759.791999999994</v>
      </c>
      <c r="AD118" s="38">
        <f>'AEO 52'!AF42*1000</f>
        <v>46772.118000000002</v>
      </c>
      <c r="AE118" s="38">
        <f>'AEO 52'!AG42*1000</f>
        <v>46785.415999999997</v>
      </c>
      <c r="AF118" s="38">
        <f>'AEO 52'!AH42*1000</f>
        <v>46797.283000000003</v>
      </c>
      <c r="AG118" s="38">
        <f>'AEO 52'!AI42*1000</f>
        <v>46803.074000000001</v>
      </c>
    </row>
    <row r="119" spans="1:33" x14ac:dyDescent="0.35">
      <c r="B119" t="s">
        <v>175</v>
      </c>
      <c r="C119" s="38">
        <f>'AEO 52'!E43*1000</f>
        <v>39835.036999999997</v>
      </c>
      <c r="D119" s="38">
        <f>'AEO 52'!F43*1000</f>
        <v>40130.207000000002</v>
      </c>
      <c r="E119" s="38">
        <f>'AEO 52'!G43*1000</f>
        <v>40250.092000000004</v>
      </c>
      <c r="F119" s="38">
        <f>'AEO 52'!H43*1000</f>
        <v>40370.373</v>
      </c>
      <c r="G119" s="38">
        <f>'AEO 52'!I43*1000</f>
        <v>40487.038</v>
      </c>
      <c r="H119" s="38">
        <f>'AEO 52'!J43*1000</f>
        <v>40706.351999999999</v>
      </c>
      <c r="I119" s="38">
        <f>'AEO 52'!K43*1000</f>
        <v>40802.504999999997</v>
      </c>
      <c r="J119" s="38">
        <f>'AEO 52'!L43*1000</f>
        <v>40892.665999999997</v>
      </c>
      <c r="K119" s="38">
        <f>'AEO 52'!M43*1000</f>
        <v>40983.292000000001</v>
      </c>
      <c r="L119" s="38">
        <f>'AEO 52'!N43*1000</f>
        <v>41072.895000000004</v>
      </c>
      <c r="M119" s="38">
        <f>'AEO 52'!O43*1000</f>
        <v>41161.163</v>
      </c>
      <c r="N119" s="38">
        <f>'AEO 52'!P43*1000</f>
        <v>41251.990999999995</v>
      </c>
      <c r="O119" s="38">
        <f>'AEO 52'!Q43*1000</f>
        <v>41342.269999999997</v>
      </c>
      <c r="P119" s="38">
        <f>'AEO 52'!R43*1000</f>
        <v>41432.678</v>
      </c>
      <c r="Q119" s="38">
        <f>'AEO 52'!S43*1000</f>
        <v>41457.763999999996</v>
      </c>
      <c r="R119" s="38">
        <f>'AEO 52'!T43*1000</f>
        <v>41470.996999999996</v>
      </c>
      <c r="S119" s="38">
        <f>'AEO 52'!U43*1000</f>
        <v>41483.856</v>
      </c>
      <c r="T119" s="38">
        <f>'AEO 52'!V43*1000</f>
        <v>41495.445</v>
      </c>
      <c r="U119" s="38">
        <f>'AEO 52'!W43*1000</f>
        <v>41505.794999999998</v>
      </c>
      <c r="V119" s="38">
        <f>'AEO 52'!X43*1000</f>
        <v>41516.243000000002</v>
      </c>
      <c r="W119" s="38">
        <f>'AEO 52'!Y43*1000</f>
        <v>41525.951000000001</v>
      </c>
      <c r="X119" s="38">
        <f>'AEO 52'!Z43*1000</f>
        <v>41535.271000000001</v>
      </c>
      <c r="Y119" s="38">
        <f>'AEO 52'!AA43*1000</f>
        <v>41544.327000000005</v>
      </c>
      <c r="Z119" s="38">
        <f>'AEO 52'!AB43*1000</f>
        <v>41553.223000000005</v>
      </c>
      <c r="AA119" s="38">
        <f>'AEO 52'!AC43*1000</f>
        <v>41561.714</v>
      </c>
      <c r="AB119" s="38">
        <f>'AEO 52'!AD43*1000</f>
        <v>41569.786</v>
      </c>
      <c r="AC119" s="38">
        <f>'AEO 52'!AE43*1000</f>
        <v>41578.048999999999</v>
      </c>
      <c r="AD119" s="38">
        <f>'AEO 52'!AF43*1000</f>
        <v>41586.207999999999</v>
      </c>
      <c r="AE119" s="38">
        <f>'AEO 52'!AG43*1000</f>
        <v>41594.676999999996</v>
      </c>
      <c r="AF119" s="38">
        <f>'AEO 52'!AH43*1000</f>
        <v>41602.695</v>
      </c>
      <c r="AG119" s="38">
        <f>'AEO 52'!AI43*1000</f>
        <v>41604.519</v>
      </c>
    </row>
    <row r="120" spans="1:33" x14ac:dyDescent="0.35">
      <c r="B120" t="s">
        <v>176</v>
      </c>
      <c r="C120" s="38">
        <f>'AEO 52'!E44*1000</f>
        <v>38074.669000000002</v>
      </c>
      <c r="D120" s="38">
        <f>'AEO 52'!F44*1000</f>
        <v>38376.553</v>
      </c>
      <c r="E120" s="38">
        <f>'AEO 52'!G44*1000</f>
        <v>38510.376000000004</v>
      </c>
      <c r="F120" s="38">
        <f>'AEO 52'!H44*1000</f>
        <v>38641.468000000001</v>
      </c>
      <c r="G120" s="38">
        <f>'AEO 52'!I44*1000</f>
        <v>38770.110999999997</v>
      </c>
      <c r="H120" s="38">
        <f>'AEO 52'!J44*1000</f>
        <v>39060.211000000003</v>
      </c>
      <c r="I120" s="38">
        <f>'AEO 52'!K44*1000</f>
        <v>39149.707999999999</v>
      </c>
      <c r="J120" s="38">
        <f>'AEO 52'!L44*1000</f>
        <v>39238.358</v>
      </c>
      <c r="K120" s="38">
        <f>'AEO 52'!M44*1000</f>
        <v>39327.281999999999</v>
      </c>
      <c r="L120" s="38">
        <f>'AEO 52'!N44*1000</f>
        <v>39416.675999999999</v>
      </c>
      <c r="M120" s="38">
        <f>'AEO 52'!O44*1000</f>
        <v>39505.730000000003</v>
      </c>
      <c r="N120" s="38">
        <f>'AEO 52'!P44*1000</f>
        <v>39596.400999999998</v>
      </c>
      <c r="O120" s="38">
        <f>'AEO 52'!Q44*1000</f>
        <v>39686.264000000003</v>
      </c>
      <c r="P120" s="38">
        <f>'AEO 52'!R44*1000</f>
        <v>39776.287000000004</v>
      </c>
      <c r="Q120" s="38">
        <f>'AEO 52'!S44*1000</f>
        <v>39801.022000000004</v>
      </c>
      <c r="R120" s="38">
        <f>'AEO 52'!T44*1000</f>
        <v>39814.006999999998</v>
      </c>
      <c r="S120" s="38">
        <f>'AEO 52'!U44*1000</f>
        <v>39826.583999999995</v>
      </c>
      <c r="T120" s="38">
        <f>'AEO 52'!V44*1000</f>
        <v>39837.986000000004</v>
      </c>
      <c r="U120" s="38">
        <f>'AEO 52'!W44*1000</f>
        <v>39848.267</v>
      </c>
      <c r="V120" s="38">
        <f>'AEO 52'!X44*1000</f>
        <v>39858.665000000001</v>
      </c>
      <c r="W120" s="38">
        <f>'AEO 52'!Y44*1000</f>
        <v>39868.366000000002</v>
      </c>
      <c r="X120" s="38">
        <f>'AEO 52'!Z44*1000</f>
        <v>39877.697</v>
      </c>
      <c r="Y120" s="38">
        <f>'AEO 52'!AA44*1000</f>
        <v>39886.817999999999</v>
      </c>
      <c r="Z120" s="38">
        <f>'AEO 52'!AB44*1000</f>
        <v>39895.728999999999</v>
      </c>
      <c r="AA120" s="38">
        <f>'AEO 52'!AC44*1000</f>
        <v>39904.251000000004</v>
      </c>
      <c r="AB120" s="38">
        <f>'AEO 52'!AD44*1000</f>
        <v>39912.394999999997</v>
      </c>
      <c r="AC120" s="38">
        <f>'AEO 52'!AE44*1000</f>
        <v>39920.752999999997</v>
      </c>
      <c r="AD120" s="38">
        <f>'AEO 52'!AF44*1000</f>
        <v>39928.955000000002</v>
      </c>
      <c r="AE120" s="38">
        <f>'AEO 52'!AG44*1000</f>
        <v>39937.5</v>
      </c>
      <c r="AF120" s="38">
        <f>'AEO 52'!AH44*1000</f>
        <v>39945.587000000007</v>
      </c>
      <c r="AG120" s="38">
        <f>'AEO 52'!AI44*1000</f>
        <v>39947.468000000001</v>
      </c>
    </row>
    <row r="121" spans="1:33" x14ac:dyDescent="0.35">
      <c r="B121" t="s">
        <v>177</v>
      </c>
      <c r="C121" s="38">
        <f>'AEO 52'!E45*1000</f>
        <v>42888.34</v>
      </c>
      <c r="D121" s="38">
        <f>'AEO 52'!F45*1000</f>
        <v>43180.362999999998</v>
      </c>
      <c r="E121" s="38">
        <f>'AEO 52'!G45*1000</f>
        <v>43309.258000000002</v>
      </c>
      <c r="F121" s="38">
        <f>'AEO 52'!H45*1000</f>
        <v>43435.763999999996</v>
      </c>
      <c r="G121" s="38">
        <f>'AEO 52'!I45*1000</f>
        <v>43559.017</v>
      </c>
      <c r="H121" s="38">
        <f>'AEO 52'!J45*1000</f>
        <v>43771.748</v>
      </c>
      <c r="I121" s="38">
        <f>'AEO 52'!K45*1000</f>
        <v>43861.987999999998</v>
      </c>
      <c r="J121" s="38">
        <f>'AEO 52'!L45*1000</f>
        <v>43951.644999999997</v>
      </c>
      <c r="K121" s="38">
        <f>'AEO 52'!M45*1000</f>
        <v>44041.964999999997</v>
      </c>
      <c r="L121" s="38">
        <f>'AEO 52'!N45*1000</f>
        <v>44131.71</v>
      </c>
      <c r="M121" s="38">
        <f>'AEO 52'!O45*1000</f>
        <v>44221.347999999998</v>
      </c>
      <c r="N121" s="38">
        <f>'AEO 52'!P45*1000</f>
        <v>44313.194000000003</v>
      </c>
      <c r="O121" s="38">
        <f>'AEO 52'!Q45*1000</f>
        <v>44404.087</v>
      </c>
      <c r="P121" s="38">
        <f>'AEO 52'!R45*1000</f>
        <v>44495.192999999999</v>
      </c>
      <c r="Q121" s="38">
        <f>'AEO 52'!S45*1000</f>
        <v>44521.019</v>
      </c>
      <c r="R121" s="38">
        <f>'AEO 52'!T45*1000</f>
        <v>44535.392999999996</v>
      </c>
      <c r="S121" s="38">
        <f>'AEO 52'!U45*1000</f>
        <v>44549.216999999997</v>
      </c>
      <c r="T121" s="38">
        <f>'AEO 52'!V45*1000</f>
        <v>44561.623</v>
      </c>
      <c r="U121" s="38">
        <f>'AEO 52'!W45*1000</f>
        <v>44572.665999999997</v>
      </c>
      <c r="V121" s="38">
        <f>'AEO 52'!X45*1000</f>
        <v>44583.972999999998</v>
      </c>
      <c r="W121" s="38">
        <f>'AEO 52'!Y45*1000</f>
        <v>44594.425000000003</v>
      </c>
      <c r="X121" s="38">
        <f>'AEO 52'!Z45*1000</f>
        <v>44604.464999999997</v>
      </c>
      <c r="Y121" s="38">
        <f>'AEO 52'!AA45*1000</f>
        <v>44614.258000000002</v>
      </c>
      <c r="Z121" s="38">
        <f>'AEO 52'!AB45*1000</f>
        <v>44623.824999999997</v>
      </c>
      <c r="AA121" s="38">
        <f>'AEO 52'!AC45*1000</f>
        <v>44632.908000000003</v>
      </c>
      <c r="AB121" s="38">
        <f>'AEO 52'!AD45*1000</f>
        <v>44641.548000000003</v>
      </c>
      <c r="AC121" s="38">
        <f>'AEO 52'!AE45*1000</f>
        <v>44650.447999999997</v>
      </c>
      <c r="AD121" s="38">
        <f>'AEO 52'!AF45*1000</f>
        <v>44659.175999999999</v>
      </c>
      <c r="AE121" s="38">
        <f>'AEO 52'!AG45*1000</f>
        <v>44668.311999999998</v>
      </c>
      <c r="AF121" s="38">
        <f>'AEO 52'!AH45*1000</f>
        <v>44676.868000000002</v>
      </c>
      <c r="AG121" s="38">
        <f>'AEO 52'!AI45*1000</f>
        <v>44679.234000000004</v>
      </c>
    </row>
    <row r="122" spans="1:33" x14ac:dyDescent="0.35">
      <c r="B122" t="s">
        <v>178</v>
      </c>
      <c r="C122" s="38">
        <f>'AEO 52'!E46*1000</f>
        <v>69760.581999999995</v>
      </c>
      <c r="D122" s="38">
        <f>'AEO 52'!F46*1000</f>
        <v>70009.811000000002</v>
      </c>
      <c r="E122" s="38">
        <f>'AEO 52'!G46*1000</f>
        <v>70135.315000000002</v>
      </c>
      <c r="F122" s="38">
        <f>'AEO 52'!H46*1000</f>
        <v>70255.645999999993</v>
      </c>
      <c r="G122" s="38">
        <f>'AEO 52'!I46*1000</f>
        <v>70373.810000000012</v>
      </c>
      <c r="H122" s="38">
        <f>'AEO 52'!J46*1000</f>
        <v>70467.087</v>
      </c>
      <c r="I122" s="38">
        <f>'AEO 52'!K46*1000</f>
        <v>70560.721999999994</v>
      </c>
      <c r="J122" s="38">
        <f>'AEO 52'!L46*1000</f>
        <v>70654.335000000006</v>
      </c>
      <c r="K122" s="38">
        <f>'AEO 52'!M46*1000</f>
        <v>70748.856</v>
      </c>
      <c r="L122" s="38">
        <f>'AEO 52'!N46*1000</f>
        <v>70841.774000000005</v>
      </c>
      <c r="M122" s="38">
        <f>'AEO 52'!O46*1000</f>
        <v>70932.486999999994</v>
      </c>
      <c r="N122" s="38">
        <f>'AEO 52'!P46*1000</f>
        <v>71025.665000000008</v>
      </c>
      <c r="O122" s="38">
        <f>'AEO 52'!Q46*1000</f>
        <v>71117.751999999993</v>
      </c>
      <c r="P122" s="38">
        <f>'AEO 52'!R46*1000</f>
        <v>71210.044999999998</v>
      </c>
      <c r="Q122" s="38">
        <f>'AEO 52'!S46*1000</f>
        <v>71236.671000000002</v>
      </c>
      <c r="R122" s="38">
        <f>'AEO 52'!T46*1000</f>
        <v>71252.213000000003</v>
      </c>
      <c r="S122" s="38">
        <f>'AEO 52'!U46*1000</f>
        <v>71266.273000000001</v>
      </c>
      <c r="T122" s="38">
        <f>'AEO 52'!V46*1000</f>
        <v>71278.92300000001</v>
      </c>
      <c r="U122" s="38">
        <f>'AEO 52'!W46*1000</f>
        <v>71290.221999999994</v>
      </c>
      <c r="V122" s="38">
        <f>'AEO 52'!X46*1000</f>
        <v>71301.888000000006</v>
      </c>
      <c r="W122" s="38">
        <f>'AEO 52'!Y46*1000</f>
        <v>71312.599000000002</v>
      </c>
      <c r="X122" s="38">
        <f>'AEO 52'!Z46*1000</f>
        <v>71322.968000000008</v>
      </c>
      <c r="Y122" s="38">
        <f>'AEO 52'!AA46*1000</f>
        <v>71333.122000000003</v>
      </c>
      <c r="Z122" s="38">
        <f>'AEO 52'!AB46*1000</f>
        <v>71342.979000000007</v>
      </c>
      <c r="AA122" s="38">
        <f>'AEO 52'!AC46*1000</f>
        <v>71352.271999999997</v>
      </c>
      <c r="AB122" s="38">
        <f>'AEO 52'!AD46*1000</f>
        <v>71361.275000000009</v>
      </c>
      <c r="AC122" s="38">
        <f>'AEO 52'!AE46*1000</f>
        <v>71370.566999999995</v>
      </c>
      <c r="AD122" s="38">
        <f>'AEO 52'!AF46*1000</f>
        <v>71379.638999999996</v>
      </c>
      <c r="AE122" s="38">
        <f>'AEO 52'!AG46*1000</f>
        <v>71389.174999999988</v>
      </c>
      <c r="AF122" s="38">
        <f>'AEO 52'!AH46*1000</f>
        <v>71398.070999999996</v>
      </c>
      <c r="AG122" s="38">
        <f>'AEO 52'!AI46*1000</f>
        <v>71400.763999999996</v>
      </c>
    </row>
    <row r="123" spans="1:33" x14ac:dyDescent="0.35">
      <c r="B123" t="s">
        <v>222</v>
      </c>
      <c r="C123" s="38">
        <f>'AEO 52'!E47*1000</f>
        <v>37472.633000000002</v>
      </c>
      <c r="D123" s="38">
        <f>'AEO 52'!F47*1000</f>
        <v>37092.712</v>
      </c>
      <c r="E123" s="38">
        <f>'AEO 52'!G47*1000</f>
        <v>36920.769</v>
      </c>
      <c r="F123" s="38">
        <f>'AEO 52'!H47*1000</f>
        <v>37098.784999999996</v>
      </c>
      <c r="G123" s="38">
        <f>'AEO 52'!I47*1000</f>
        <v>37222.61</v>
      </c>
      <c r="H123" s="38">
        <f>'AEO 52'!J47*1000</f>
        <v>37387.726000000002</v>
      </c>
      <c r="I123" s="38">
        <f>'AEO 52'!K47*1000</f>
        <v>37607.872000000003</v>
      </c>
      <c r="J123" s="38">
        <f>'AEO 52'!L47*1000</f>
        <v>37763.401000000005</v>
      </c>
      <c r="K123" s="38">
        <f>'AEO 52'!M47*1000</f>
        <v>37841.682000000001</v>
      </c>
      <c r="L123" s="38">
        <f>'AEO 52'!N47*1000</f>
        <v>37942.177000000003</v>
      </c>
      <c r="M123" s="38">
        <f>'AEO 52'!O47*1000</f>
        <v>38063.305</v>
      </c>
      <c r="N123" s="38">
        <f>'AEO 52'!P47*1000</f>
        <v>38168.281999999999</v>
      </c>
      <c r="O123" s="38">
        <f>'AEO 52'!Q47*1000</f>
        <v>38264.381000000001</v>
      </c>
      <c r="P123" s="38">
        <f>'AEO 52'!R47*1000</f>
        <v>38374.26</v>
      </c>
      <c r="Q123" s="38">
        <f>'AEO 52'!S47*1000</f>
        <v>38395.012000000002</v>
      </c>
      <c r="R123" s="38">
        <f>'AEO 52'!T47*1000</f>
        <v>38423.050000000003</v>
      </c>
      <c r="S123" s="38">
        <f>'AEO 52'!U47*1000</f>
        <v>38437.286</v>
      </c>
      <c r="T123" s="38">
        <f>'AEO 52'!V47*1000</f>
        <v>38470.928</v>
      </c>
      <c r="U123" s="38">
        <f>'AEO 52'!W47*1000</f>
        <v>38494.61</v>
      </c>
      <c r="V123" s="38">
        <f>'AEO 52'!X47*1000</f>
        <v>38500.701999999997</v>
      </c>
      <c r="W123" s="38">
        <f>'AEO 52'!Y47*1000</f>
        <v>38540.806000000004</v>
      </c>
      <c r="X123" s="38">
        <f>'AEO 52'!Z47*1000</f>
        <v>38559.966999999997</v>
      </c>
      <c r="Y123" s="38">
        <f>'AEO 52'!AA47*1000</f>
        <v>38580.444000000003</v>
      </c>
      <c r="Z123" s="38">
        <f>'AEO 52'!AB47*1000</f>
        <v>38600.848999999995</v>
      </c>
      <c r="AA123" s="38">
        <f>'AEO 52'!AC47*1000</f>
        <v>38621.296000000002</v>
      </c>
      <c r="AB123" s="38">
        <f>'AEO 52'!AD47*1000</f>
        <v>38627.566999999995</v>
      </c>
      <c r="AC123" s="38">
        <f>'AEO 52'!AE47*1000</f>
        <v>38656.170000000006</v>
      </c>
      <c r="AD123" s="38">
        <f>'AEO 52'!AF47*1000</f>
        <v>38679.015999999996</v>
      </c>
      <c r="AE123" s="38">
        <f>'AEO 52'!AG47*1000</f>
        <v>38695.148000000001</v>
      </c>
      <c r="AF123" s="38">
        <f>'AEO 52'!AH47*1000</f>
        <v>38719.813999999998</v>
      </c>
      <c r="AG123" s="38">
        <f>'AEO 52'!AI47*1000</f>
        <v>38742.171999999999</v>
      </c>
    </row>
    <row r="124" spans="1:33" x14ac:dyDescent="0.35">
      <c r="B124" t="s">
        <v>223</v>
      </c>
      <c r="C124" s="38">
        <f>'AEO 52'!E48*1000</f>
        <v>49111.5</v>
      </c>
      <c r="D124" s="38">
        <f>'AEO 52'!F48*1000</f>
        <v>48671.024000000005</v>
      </c>
      <c r="E124" s="38">
        <f>'AEO 52'!G48*1000</f>
        <v>48521.438999999998</v>
      </c>
      <c r="F124" s="38">
        <f>'AEO 52'!H48*1000</f>
        <v>48787.250999999997</v>
      </c>
      <c r="G124" s="38">
        <f>'AEO 52'!I48*1000</f>
        <v>48953.499000000003</v>
      </c>
      <c r="H124" s="38">
        <f>'AEO 52'!J48*1000</f>
        <v>49129.612000000001</v>
      </c>
      <c r="I124" s="38">
        <f>'AEO 52'!K48*1000</f>
        <v>49356.800000000003</v>
      </c>
      <c r="J124" s="38">
        <f>'AEO 52'!L48*1000</f>
        <v>49485.423999999999</v>
      </c>
      <c r="K124" s="38">
        <f>'AEO 52'!M48*1000</f>
        <v>49562.957999999999</v>
      </c>
      <c r="L124" s="38">
        <f>'AEO 52'!N48*1000</f>
        <v>49664.44</v>
      </c>
      <c r="M124" s="38">
        <f>'AEO 52'!O48*1000</f>
        <v>49779.03</v>
      </c>
      <c r="N124" s="38">
        <f>'AEO 52'!P48*1000</f>
        <v>49887.695</v>
      </c>
      <c r="O124" s="38">
        <f>'AEO 52'!Q48*1000</f>
        <v>49976.025000000001</v>
      </c>
      <c r="P124" s="38">
        <f>'AEO 52'!R48*1000</f>
        <v>50083.122000000003</v>
      </c>
      <c r="Q124" s="38">
        <f>'AEO 52'!S48*1000</f>
        <v>50093.108999999997</v>
      </c>
      <c r="R124" s="38">
        <f>'AEO 52'!T48*1000</f>
        <v>50124.042999999998</v>
      </c>
      <c r="S124" s="38">
        <f>'AEO 52'!U48*1000</f>
        <v>50132.103000000003</v>
      </c>
      <c r="T124" s="38">
        <f>'AEO 52'!V48*1000</f>
        <v>50163.048000000003</v>
      </c>
      <c r="U124" s="38">
        <f>'AEO 52'!W48*1000</f>
        <v>50182.940999999999</v>
      </c>
      <c r="V124" s="38">
        <f>'AEO 52'!X48*1000</f>
        <v>50185.271999999997</v>
      </c>
      <c r="W124" s="38">
        <f>'AEO 52'!Y48*1000</f>
        <v>50223.976000000002</v>
      </c>
      <c r="X124" s="38">
        <f>'AEO 52'!Z48*1000</f>
        <v>50242.783000000003</v>
      </c>
      <c r="Y124" s="38">
        <f>'AEO 52'!AA48*1000</f>
        <v>50264.350999999995</v>
      </c>
      <c r="Z124" s="38">
        <f>'AEO 52'!AB48*1000</f>
        <v>50284.080999999998</v>
      </c>
      <c r="AA124" s="38">
        <f>'AEO 52'!AC48*1000</f>
        <v>50304.741000000002</v>
      </c>
      <c r="AB124" s="38">
        <f>'AEO 52'!AD48*1000</f>
        <v>50309.258000000002</v>
      </c>
      <c r="AC124" s="38">
        <f>'AEO 52'!AE48*1000</f>
        <v>50340.279000000002</v>
      </c>
      <c r="AD124" s="38">
        <f>'AEO 52'!AF48*1000</f>
        <v>50363.048999999999</v>
      </c>
      <c r="AE124" s="38">
        <f>'AEO 52'!AG48*1000</f>
        <v>50381.225999999995</v>
      </c>
      <c r="AF124" s="38">
        <f>'AEO 52'!AH48*1000</f>
        <v>50403.9</v>
      </c>
      <c r="AG124" s="38">
        <f>'AEO 52'!AI48*1000</f>
        <v>50426.273000000001</v>
      </c>
    </row>
    <row r="125" spans="1:33" s="95" customFormat="1" ht="15" thickBot="1" x14ac:dyDescent="0.4">
      <c r="A125" s="94"/>
      <c r="B125" s="96" t="s">
        <v>23</v>
      </c>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row>
    <row r="126" spans="1:33" ht="15" thickTop="1" x14ac:dyDescent="0.35">
      <c r="B126" t="s">
        <v>168</v>
      </c>
      <c r="C126" s="89">
        <f>'AEO 52'!E186*1000</f>
        <v>0</v>
      </c>
      <c r="D126" s="89">
        <f>'AEO 52'!F186*1000</f>
        <v>0</v>
      </c>
      <c r="E126" s="89">
        <f>'AEO 52'!G186*1000</f>
        <v>0</v>
      </c>
      <c r="F126" s="89">
        <f>'AEO 52'!H186*1000</f>
        <v>0</v>
      </c>
      <c r="G126" s="89">
        <f>'AEO 52'!I186*1000</f>
        <v>0</v>
      </c>
      <c r="H126" s="89">
        <f>'AEO 52'!J186*1000</f>
        <v>0</v>
      </c>
      <c r="I126" s="89">
        <f>'AEO 52'!K186*1000</f>
        <v>0</v>
      </c>
      <c r="J126" s="89">
        <f>'AEO 52'!L186*1000</f>
        <v>0</v>
      </c>
      <c r="K126" s="89">
        <f>'AEO 52'!M186*1000</f>
        <v>0</v>
      </c>
      <c r="L126" s="89">
        <f>'AEO 52'!N186*1000</f>
        <v>0</v>
      </c>
      <c r="M126" s="89">
        <f>'AEO 52'!O186*1000</f>
        <v>0</v>
      </c>
      <c r="N126" s="89">
        <f>'AEO 52'!P186*1000</f>
        <v>0</v>
      </c>
      <c r="O126" s="89">
        <f>'AEO 52'!Q186*1000</f>
        <v>0</v>
      </c>
      <c r="P126" s="89">
        <f>'AEO 52'!R186*1000</f>
        <v>0</v>
      </c>
      <c r="Q126" s="89">
        <f>'AEO 52'!S186*1000</f>
        <v>0</v>
      </c>
      <c r="R126" s="89">
        <f>'AEO 52'!T186*1000</f>
        <v>0</v>
      </c>
      <c r="S126" s="89">
        <f>'AEO 52'!U186*1000</f>
        <v>0</v>
      </c>
      <c r="T126" s="89">
        <f>'AEO 52'!V186*1000</f>
        <v>0</v>
      </c>
      <c r="U126" s="89">
        <f>'AEO 52'!W186*1000</f>
        <v>0</v>
      </c>
      <c r="V126" s="89">
        <f>'AEO 52'!X186*1000</f>
        <v>0</v>
      </c>
      <c r="W126" s="89">
        <f>'AEO 52'!Y186*1000</f>
        <v>0</v>
      </c>
      <c r="X126" s="89">
        <f>'AEO 52'!Z186*1000</f>
        <v>0</v>
      </c>
      <c r="Y126" s="89">
        <f>'AEO 52'!AA186*1000</f>
        <v>0</v>
      </c>
      <c r="Z126" s="89">
        <f>'AEO 52'!AB186*1000</f>
        <v>0</v>
      </c>
      <c r="AA126" s="89">
        <f>'AEO 52'!AC186*1000</f>
        <v>0</v>
      </c>
      <c r="AB126" s="89">
        <f>'AEO 52'!AD186*1000</f>
        <v>0</v>
      </c>
      <c r="AC126" s="89">
        <f>'AEO 52'!AE186*1000</f>
        <v>0</v>
      </c>
      <c r="AD126" s="89">
        <f>'AEO 52'!AF186*1000</f>
        <v>0</v>
      </c>
      <c r="AE126" s="89">
        <f>'AEO 52'!AG186*1000</f>
        <v>0</v>
      </c>
      <c r="AF126" s="89">
        <f>'AEO 52'!AH186*1000</f>
        <v>0</v>
      </c>
      <c r="AG126" s="89">
        <f>'AEO 52'!AI186*1000</f>
        <v>0</v>
      </c>
    </row>
    <row r="127" spans="1:33" x14ac:dyDescent="0.35">
      <c r="B127" t="s">
        <v>169</v>
      </c>
      <c r="C127" s="38">
        <f>'AEO 52'!E187*1000</f>
        <v>58685.036</v>
      </c>
      <c r="D127" s="38">
        <f>'AEO 52'!F187*1000</f>
        <v>58298.392999999996</v>
      </c>
      <c r="E127" s="38">
        <f>'AEO 52'!G187*1000</f>
        <v>57906.440999999999</v>
      </c>
      <c r="F127" s="38">
        <f>'AEO 52'!H187*1000</f>
        <v>57534.733</v>
      </c>
      <c r="G127" s="38">
        <f>'AEO 52'!I187*1000</f>
        <v>57215.58</v>
      </c>
      <c r="H127" s="38">
        <f>'AEO 52'!J187*1000</f>
        <v>57089.779000000002</v>
      </c>
      <c r="I127" s="38">
        <f>'AEO 52'!K187*1000</f>
        <v>56899.192999999999</v>
      </c>
      <c r="J127" s="38">
        <f>'AEO 52'!L187*1000</f>
        <v>56627.093999999997</v>
      </c>
      <c r="K127" s="38">
        <f>'AEO 52'!M187*1000</f>
        <v>56365.17</v>
      </c>
      <c r="L127" s="38">
        <f>'AEO 52'!N187*1000</f>
        <v>56139</v>
      </c>
      <c r="M127" s="38">
        <f>'AEO 52'!O187*1000</f>
        <v>55941.462999999996</v>
      </c>
      <c r="N127" s="38">
        <f>'AEO 52'!P187*1000</f>
        <v>55763.125999999997</v>
      </c>
      <c r="O127" s="38">
        <f>'AEO 52'!Q187*1000</f>
        <v>55602.313999999998</v>
      </c>
      <c r="P127" s="38">
        <f>'AEO 52'!R187*1000</f>
        <v>55458.775000000001</v>
      </c>
      <c r="Q127" s="38">
        <f>'AEO 52'!S187*1000</f>
        <v>55310.284</v>
      </c>
      <c r="R127" s="38">
        <f>'AEO 52'!T187*1000</f>
        <v>55173.915999999997</v>
      </c>
      <c r="S127" s="38">
        <f>'AEO 52'!U187*1000</f>
        <v>55051.558999999994</v>
      </c>
      <c r="T127" s="38">
        <f>'AEO 52'!V187*1000</f>
        <v>54944.671999999999</v>
      </c>
      <c r="U127" s="38">
        <f>'AEO 52'!W187*1000</f>
        <v>54855.006999999998</v>
      </c>
      <c r="V127" s="38">
        <f>'AEO 52'!X187*1000</f>
        <v>54779.415000000001</v>
      </c>
      <c r="W127" s="38">
        <f>'AEO 52'!Y187*1000</f>
        <v>54718.8</v>
      </c>
      <c r="X127" s="38">
        <f>'AEO 52'!Z187*1000</f>
        <v>54724.735000000001</v>
      </c>
      <c r="Y127" s="38">
        <f>'AEO 52'!AA187*1000</f>
        <v>54731.785000000003</v>
      </c>
      <c r="Z127" s="38">
        <f>'AEO 52'!AB187*1000</f>
        <v>54738.93</v>
      </c>
      <c r="AA127" s="38">
        <f>'AEO 52'!AC187*1000</f>
        <v>54746.906000000003</v>
      </c>
      <c r="AB127" s="38">
        <f>'AEO 52'!AD187*1000</f>
        <v>54755.485999999997</v>
      </c>
      <c r="AC127" s="38">
        <f>'AEO 52'!AE187*1000</f>
        <v>54764.434999999998</v>
      </c>
      <c r="AD127" s="38">
        <f>'AEO 52'!AF187*1000</f>
        <v>54773.417999999998</v>
      </c>
      <c r="AE127" s="38">
        <f>'AEO 52'!AG187*1000</f>
        <v>54782.86</v>
      </c>
      <c r="AF127" s="38">
        <f>'AEO 52'!AH187*1000</f>
        <v>54792.862000000001</v>
      </c>
      <c r="AG127" s="38">
        <f>'AEO 52'!AI187*1000</f>
        <v>54782.741999999998</v>
      </c>
    </row>
    <row r="128" spans="1:33" x14ac:dyDescent="0.35">
      <c r="B128" t="s">
        <v>170</v>
      </c>
      <c r="C128" s="38">
        <f>'AEO 52'!E188*1000</f>
        <v>46553.417000000001</v>
      </c>
      <c r="D128" s="38">
        <f>'AEO 52'!F188*1000</f>
        <v>46274.2</v>
      </c>
      <c r="E128" s="38">
        <f>'AEO 52'!G188*1000</f>
        <v>45944.781999999999</v>
      </c>
      <c r="F128" s="38">
        <f>'AEO 52'!H188*1000</f>
        <v>45682.952999999994</v>
      </c>
      <c r="G128" s="38">
        <f>'AEO 52'!I188*1000</f>
        <v>45400.848000000005</v>
      </c>
      <c r="H128" s="38">
        <f>'AEO 52'!J188*1000</f>
        <v>45237</v>
      </c>
      <c r="I128" s="38">
        <f>'AEO 52'!K188*1000</f>
        <v>44948.673000000003</v>
      </c>
      <c r="J128" s="38">
        <f>'AEO 52'!L188*1000</f>
        <v>44687.415999999997</v>
      </c>
      <c r="K128" s="38">
        <f>'AEO 52'!M188*1000</f>
        <v>44442.356</v>
      </c>
      <c r="L128" s="38">
        <f>'AEO 52'!N188*1000</f>
        <v>44230.099000000002</v>
      </c>
      <c r="M128" s="38">
        <f>'AEO 52'!O188*1000</f>
        <v>44045.345000000001</v>
      </c>
      <c r="N128" s="38">
        <f>'AEO 52'!P188*1000</f>
        <v>43879.012999999999</v>
      </c>
      <c r="O128" s="38">
        <f>'AEO 52'!Q188*1000</f>
        <v>43729.495999999999</v>
      </c>
      <c r="P128" s="38">
        <f>'AEO 52'!R188*1000</f>
        <v>43596.614999999998</v>
      </c>
      <c r="Q128" s="38">
        <f>'AEO 52'!S188*1000</f>
        <v>43457.836000000003</v>
      </c>
      <c r="R128" s="38">
        <f>'AEO 52'!T188*1000</f>
        <v>43330.131999999998</v>
      </c>
      <c r="S128" s="38">
        <f>'AEO 52'!U188*1000</f>
        <v>43216.923000000003</v>
      </c>
      <c r="T128" s="38">
        <f>'AEO 52'!V188*1000</f>
        <v>43118.343000000001</v>
      </c>
      <c r="U128" s="38">
        <f>'AEO 52'!W188*1000</f>
        <v>43034.214</v>
      </c>
      <c r="V128" s="38">
        <f>'AEO 52'!X188*1000</f>
        <v>42964.31</v>
      </c>
      <c r="W128" s="38">
        <f>'AEO 52'!Y188*1000</f>
        <v>42908.298000000003</v>
      </c>
      <c r="X128" s="38">
        <f>'AEO 52'!Z188*1000</f>
        <v>42915.455000000002</v>
      </c>
      <c r="Y128" s="38">
        <f>'AEO 52'!AA188*1000</f>
        <v>42923.264000000003</v>
      </c>
      <c r="Z128" s="38">
        <f>'AEO 52'!AB188*1000</f>
        <v>42931.637000000002</v>
      </c>
      <c r="AA128" s="38">
        <f>'AEO 52'!AC188*1000</f>
        <v>42940.578000000001</v>
      </c>
      <c r="AB128" s="38">
        <f>'AEO 52'!AD188*1000</f>
        <v>42950.015999999996</v>
      </c>
      <c r="AC128" s="38">
        <f>'AEO 52'!AE188*1000</f>
        <v>42959.762999999999</v>
      </c>
      <c r="AD128" s="38">
        <f>'AEO 52'!AF188*1000</f>
        <v>42969.887000000002</v>
      </c>
      <c r="AE128" s="38">
        <f>'AEO 52'!AG188*1000</f>
        <v>42980.407999999996</v>
      </c>
      <c r="AF128" s="38">
        <f>'AEO 52'!AH188*1000</f>
        <v>42991.157999999996</v>
      </c>
      <c r="AG128" s="38">
        <f>'AEO 52'!AI188*1000</f>
        <v>42981.940999999999</v>
      </c>
    </row>
    <row r="129" spans="1:33" x14ac:dyDescent="0.35">
      <c r="B129" t="s">
        <v>171</v>
      </c>
      <c r="C129" s="38">
        <f>'AEO 52'!E189*1000</f>
        <v>46540.623</v>
      </c>
      <c r="D129" s="38">
        <f>'AEO 52'!F189*1000</f>
        <v>46112.476000000002</v>
      </c>
      <c r="E129" s="38">
        <f>'AEO 52'!G189*1000</f>
        <v>45679.169000000002</v>
      </c>
      <c r="F129" s="38">
        <f>'AEO 52'!H189*1000</f>
        <v>45311.915999999997</v>
      </c>
      <c r="G129" s="38">
        <f>'AEO 52'!I189*1000</f>
        <v>44952.292999999998</v>
      </c>
      <c r="H129" s="38">
        <f>'AEO 52'!J189*1000</f>
        <v>44642.951999999997</v>
      </c>
      <c r="I129" s="38">
        <f>'AEO 52'!K189*1000</f>
        <v>44328.499000000003</v>
      </c>
      <c r="J129" s="38">
        <f>'AEO 52'!L189*1000</f>
        <v>43998.866999999998</v>
      </c>
      <c r="K129" s="38">
        <f>'AEO 52'!M189*1000</f>
        <v>43694.282999999996</v>
      </c>
      <c r="L129" s="38">
        <f>'AEO 52'!N189*1000</f>
        <v>43434.326000000001</v>
      </c>
      <c r="M129" s="38">
        <f>'AEO 52'!O189*1000</f>
        <v>43211.894999999997</v>
      </c>
      <c r="N129" s="38">
        <f>'AEO 52'!P189*1000</f>
        <v>43016.295999999995</v>
      </c>
      <c r="O129" s="38">
        <f>'AEO 52'!Q189*1000</f>
        <v>42844.578000000001</v>
      </c>
      <c r="P129" s="38">
        <f>'AEO 52'!R189*1000</f>
        <v>42694.881000000001</v>
      </c>
      <c r="Q129" s="38">
        <f>'AEO 52'!S189*1000</f>
        <v>42543.166999999994</v>
      </c>
      <c r="R129" s="38">
        <f>'AEO 52'!T189*1000</f>
        <v>42405.014000000003</v>
      </c>
      <c r="S129" s="38">
        <f>'AEO 52'!U189*1000</f>
        <v>42283.546000000002</v>
      </c>
      <c r="T129" s="38">
        <f>'AEO 52'!V189*1000</f>
        <v>42177.795000000006</v>
      </c>
      <c r="U129" s="38">
        <f>'AEO 52'!W189*1000</f>
        <v>42087.124000000003</v>
      </c>
      <c r="V129" s="38">
        <f>'AEO 52'!X189*1000</f>
        <v>42011.245999999999</v>
      </c>
      <c r="W129" s="38">
        <f>'AEO 52'!Y189*1000</f>
        <v>41949.455000000002</v>
      </c>
      <c r="X129" s="38">
        <f>'AEO 52'!Z189*1000</f>
        <v>41956.833000000006</v>
      </c>
      <c r="Y129" s="38">
        <f>'AEO 52'!AA189*1000</f>
        <v>41964.68</v>
      </c>
      <c r="Z129" s="38">
        <f>'AEO 52'!AB189*1000</f>
        <v>41973.193999999996</v>
      </c>
      <c r="AA129" s="38">
        <f>'AEO 52'!AC189*1000</f>
        <v>41982.178</v>
      </c>
      <c r="AB129" s="38">
        <f>'AEO 52'!AD189*1000</f>
        <v>41991.508000000002</v>
      </c>
      <c r="AC129" s="38">
        <f>'AEO 52'!AE189*1000</f>
        <v>42001.148000000001</v>
      </c>
      <c r="AD129" s="38">
        <f>'AEO 52'!AF189*1000</f>
        <v>42011.226999999999</v>
      </c>
      <c r="AE129" s="38">
        <f>'AEO 52'!AG189*1000</f>
        <v>42021.675000000003</v>
      </c>
      <c r="AF129" s="38">
        <f>'AEO 52'!AH189*1000</f>
        <v>42032.307000000001</v>
      </c>
      <c r="AG129" s="38">
        <f>'AEO 52'!AI189*1000</f>
        <v>42023.01</v>
      </c>
    </row>
    <row r="130" spans="1:33" x14ac:dyDescent="0.35">
      <c r="B130" t="s">
        <v>172</v>
      </c>
      <c r="C130" s="38">
        <f>'AEO 52'!E190*1000</f>
        <v>57054.974000000002</v>
      </c>
      <c r="D130" s="38">
        <f>'AEO 52'!F190*1000</f>
        <v>56473.56</v>
      </c>
      <c r="E130" s="38">
        <f>'AEO 52'!G190*1000</f>
        <v>55926.712</v>
      </c>
      <c r="F130" s="38">
        <f>'AEO 52'!H190*1000</f>
        <v>55410.557000000001</v>
      </c>
      <c r="G130" s="38">
        <f>'AEO 52'!I190*1000</f>
        <v>54969.237999999998</v>
      </c>
      <c r="H130" s="38">
        <f>'AEO 52'!J190*1000</f>
        <v>54538.269</v>
      </c>
      <c r="I130" s="38">
        <f>'AEO 52'!K190*1000</f>
        <v>54116.095999999998</v>
      </c>
      <c r="J130" s="38">
        <f>'AEO 52'!L190*1000</f>
        <v>53691.264999999999</v>
      </c>
      <c r="K130" s="38">
        <f>'AEO 52'!M190*1000</f>
        <v>53299.800999999999</v>
      </c>
      <c r="L130" s="38">
        <f>'AEO 52'!N190*1000</f>
        <v>52967.27</v>
      </c>
      <c r="M130" s="38">
        <f>'AEO 52'!O190*1000</f>
        <v>52685.055</v>
      </c>
      <c r="N130" s="38">
        <f>'AEO 52'!P190*1000</f>
        <v>52440.277000000002</v>
      </c>
      <c r="O130" s="38">
        <f>'AEO 52'!Q190*1000</f>
        <v>52228.335999999996</v>
      </c>
      <c r="P130" s="38">
        <f>'AEO 52'!R190*1000</f>
        <v>52045.021000000001</v>
      </c>
      <c r="Q130" s="38">
        <f>'AEO 52'!S190*1000</f>
        <v>51865.245999999999</v>
      </c>
      <c r="R130" s="38">
        <f>'AEO 52'!T190*1000</f>
        <v>51703.587</v>
      </c>
      <c r="S130" s="38">
        <f>'AEO 52'!U190*1000</f>
        <v>51561.905000000006</v>
      </c>
      <c r="T130" s="38">
        <f>'AEO 52'!V190*1000</f>
        <v>51438.212999999996</v>
      </c>
      <c r="U130" s="38">
        <f>'AEO 52'!W190*1000</f>
        <v>51331.974000000002</v>
      </c>
      <c r="V130" s="38">
        <f>'AEO 52'!X190*1000</f>
        <v>51242.046000000002</v>
      </c>
      <c r="W130" s="38">
        <f>'AEO 52'!Y190*1000</f>
        <v>51167.553</v>
      </c>
      <c r="X130" s="38">
        <f>'AEO 52'!Z190*1000</f>
        <v>51173.553</v>
      </c>
      <c r="Y130" s="38">
        <f>'AEO 52'!AA190*1000</f>
        <v>51180.195</v>
      </c>
      <c r="Z130" s="38">
        <f>'AEO 52'!AB190*1000</f>
        <v>51187.503999999994</v>
      </c>
      <c r="AA130" s="38">
        <f>'AEO 52'!AC190*1000</f>
        <v>51195.388999999996</v>
      </c>
      <c r="AB130" s="38">
        <f>'AEO 52'!AD190*1000</f>
        <v>51203.705000000002</v>
      </c>
      <c r="AC130" s="38">
        <f>'AEO 52'!AE190*1000</f>
        <v>51212.341</v>
      </c>
      <c r="AD130" s="38">
        <f>'AEO 52'!AF190*1000</f>
        <v>51221.457999999999</v>
      </c>
      <c r="AE130" s="38">
        <f>'AEO 52'!AG190*1000</f>
        <v>51232.207999999999</v>
      </c>
      <c r="AF130" s="38">
        <f>'AEO 52'!AH190*1000</f>
        <v>51242.576999999997</v>
      </c>
      <c r="AG130" s="38">
        <f>'AEO 52'!AI190*1000</f>
        <v>51233.578000000001</v>
      </c>
    </row>
    <row r="131" spans="1:33" x14ac:dyDescent="0.35">
      <c r="B131" t="s">
        <v>173</v>
      </c>
      <c r="C131" s="38">
        <f>'AEO 52'!E191*1000</f>
        <v>123636.64199999999</v>
      </c>
      <c r="D131" s="38">
        <f>'AEO 52'!F191*1000</f>
        <v>123256.05799999999</v>
      </c>
      <c r="E131" s="38">
        <f>'AEO 52'!G191*1000</f>
        <v>122749.45099999999</v>
      </c>
      <c r="F131" s="38">
        <f>'AEO 52'!H191*1000</f>
        <v>122270.996</v>
      </c>
      <c r="G131" s="38">
        <f>'AEO 52'!I191*1000</f>
        <v>121828.514</v>
      </c>
      <c r="H131" s="38">
        <f>'AEO 52'!J191*1000</f>
        <v>121591.217</v>
      </c>
      <c r="I131" s="38">
        <f>'AEO 52'!K191*1000</f>
        <v>121229.675</v>
      </c>
      <c r="J131" s="38">
        <f>'AEO 52'!L191*1000</f>
        <v>120853.058</v>
      </c>
      <c r="K131" s="38">
        <f>'AEO 52'!M191*1000</f>
        <v>120497.429</v>
      </c>
      <c r="L131" s="38">
        <f>'AEO 52'!N191*1000</f>
        <v>120195.053</v>
      </c>
      <c r="M131" s="38">
        <f>'AEO 52'!O191*1000</f>
        <v>119937.996</v>
      </c>
      <c r="N131" s="38">
        <f>'AEO 52'!P191*1000</f>
        <v>119715.958</v>
      </c>
      <c r="O131" s="38">
        <f>'AEO 52'!Q191*1000</f>
        <v>119522.23999999999</v>
      </c>
      <c r="P131" s="38">
        <f>'AEO 52'!R191*1000</f>
        <v>119354.18699999999</v>
      </c>
      <c r="Q131" s="38">
        <f>'AEO 52'!S191*1000</f>
        <v>119188.75900000001</v>
      </c>
      <c r="R131" s="38">
        <f>'AEO 52'!T191*1000</f>
        <v>119041.878</v>
      </c>
      <c r="S131" s="38">
        <f>'AEO 52'!U191*1000</f>
        <v>118912.117</v>
      </c>
      <c r="T131" s="38">
        <f>'AEO 52'!V191*1000</f>
        <v>118798.17199999999</v>
      </c>
      <c r="U131" s="38">
        <f>'AEO 52'!W191*1000</f>
        <v>118703.064</v>
      </c>
      <c r="V131" s="38">
        <f>'AEO 52'!X191*1000</f>
        <v>118621.40700000001</v>
      </c>
      <c r="W131" s="38">
        <f>'AEO 52'!Y191*1000</f>
        <v>118554.51999999999</v>
      </c>
      <c r="X131" s="38">
        <f>'AEO 52'!Z191*1000</f>
        <v>118561.417</v>
      </c>
      <c r="Y131" s="38">
        <f>'AEO 52'!AA191*1000</f>
        <v>118569.25200000001</v>
      </c>
      <c r="Z131" s="38">
        <f>'AEO 52'!AB191*1000</f>
        <v>118577.34700000001</v>
      </c>
      <c r="AA131" s="38">
        <f>'AEO 52'!AC191*1000</f>
        <v>118586.205</v>
      </c>
      <c r="AB131" s="38">
        <f>'AEO 52'!AD191*1000</f>
        <v>118595.573</v>
      </c>
      <c r="AC131" s="38">
        <f>'AEO 52'!AE191*1000</f>
        <v>118605.22500000001</v>
      </c>
      <c r="AD131" s="38">
        <f>'AEO 52'!AF191*1000</f>
        <v>118615.04399999999</v>
      </c>
      <c r="AE131" s="38">
        <f>'AEO 52'!AG191*1000</f>
        <v>118625.42</v>
      </c>
      <c r="AF131" s="38">
        <f>'AEO 52'!AH191*1000</f>
        <v>118636.10799999999</v>
      </c>
      <c r="AG131" s="38">
        <f>'AEO 52'!AI191*1000</f>
        <v>118626.762</v>
      </c>
    </row>
    <row r="132" spans="1:33" x14ac:dyDescent="0.35">
      <c r="B132" t="s">
        <v>220</v>
      </c>
      <c r="C132" s="38">
        <f>'AEO 52'!E192*1000</f>
        <v>46846.187999999995</v>
      </c>
      <c r="D132" s="38">
        <f>'AEO 52'!F192*1000</f>
        <v>46462.158000000003</v>
      </c>
      <c r="E132" s="38">
        <f>'AEO 52'!G192*1000</f>
        <v>46020.762999999999</v>
      </c>
      <c r="F132" s="38">
        <f>'AEO 52'!H192*1000</f>
        <v>45650.608</v>
      </c>
      <c r="G132" s="38">
        <f>'AEO 52'!I192*1000</f>
        <v>45275.298999999999</v>
      </c>
      <c r="H132" s="38">
        <f>'AEO 52'!J192*1000</f>
        <v>44951.714</v>
      </c>
      <c r="I132" s="38">
        <f>'AEO 52'!K192*1000</f>
        <v>44648.445</v>
      </c>
      <c r="J132" s="38">
        <f>'AEO 52'!L192*1000</f>
        <v>44291.611000000004</v>
      </c>
      <c r="K132" s="38">
        <f>'AEO 52'!M192*1000</f>
        <v>43963.665000000001</v>
      </c>
      <c r="L132" s="38">
        <f>'AEO 52'!N192*1000</f>
        <v>43682.292999999998</v>
      </c>
      <c r="M132" s="38">
        <f>'AEO 52'!O192*1000</f>
        <v>43441.612000000001</v>
      </c>
      <c r="N132" s="38">
        <f>'AEO 52'!P192*1000</f>
        <v>43230.227999999996</v>
      </c>
      <c r="O132" s="38">
        <f>'AEO 52'!Q192*1000</f>
        <v>43044.983</v>
      </c>
      <c r="P132" s="38">
        <f>'AEO 52'!R192*1000</f>
        <v>42883.307999999997</v>
      </c>
      <c r="Q132" s="38">
        <f>'AEO 52'!S192*1000</f>
        <v>42721.035000000003</v>
      </c>
      <c r="R132" s="38">
        <f>'AEO 52'!T192*1000</f>
        <v>42573.714999999997</v>
      </c>
      <c r="S132" s="38">
        <f>'AEO 52'!U192*1000</f>
        <v>42444.149000000005</v>
      </c>
      <c r="T132" s="38">
        <f>'AEO 52'!V192*1000</f>
        <v>42331.195999999996</v>
      </c>
      <c r="U132" s="38">
        <f>'AEO 52'!W192*1000</f>
        <v>42234.097000000002</v>
      </c>
      <c r="V132" s="38">
        <f>'AEO 52'!X192*1000</f>
        <v>42152.42</v>
      </c>
      <c r="W132" s="38">
        <f>'AEO 52'!Y192*1000</f>
        <v>42085.563999999998</v>
      </c>
      <c r="X132" s="38">
        <f>'AEO 52'!Z192*1000</f>
        <v>42091.896000000001</v>
      </c>
      <c r="Y132" s="38">
        <f>'AEO 52'!AA192*1000</f>
        <v>42098.93</v>
      </c>
      <c r="Z132" s="38">
        <f>'AEO 52'!AB192*1000</f>
        <v>42106.532999999996</v>
      </c>
      <c r="AA132" s="38">
        <f>'AEO 52'!AC192*1000</f>
        <v>42114.75</v>
      </c>
      <c r="AB132" s="38">
        <f>'AEO 52'!AD192*1000</f>
        <v>42123.477999999996</v>
      </c>
      <c r="AC132" s="38">
        <f>'AEO 52'!AE192*1000</f>
        <v>42132.537999999993</v>
      </c>
      <c r="AD132" s="38">
        <f>'AEO 52'!AF192*1000</f>
        <v>42141.987000000001</v>
      </c>
      <c r="AE132" s="38">
        <f>'AEO 52'!AG192*1000</f>
        <v>42151.851999999999</v>
      </c>
      <c r="AF132" s="38">
        <f>'AEO 52'!AH192*1000</f>
        <v>42161.98</v>
      </c>
      <c r="AG132" s="38">
        <f>'AEO 52'!AI192*1000</f>
        <v>42152.152999999998</v>
      </c>
    </row>
    <row r="133" spans="1:33" x14ac:dyDescent="0.35">
      <c r="B133" t="s">
        <v>221</v>
      </c>
      <c r="C133" s="38">
        <f>'AEO 52'!E193*1000</f>
        <v>58304.768000000004</v>
      </c>
      <c r="D133" s="38">
        <f>'AEO 52'!F193*1000</f>
        <v>57705.017</v>
      </c>
      <c r="E133" s="38">
        <f>'AEO 52'!G193*1000</f>
        <v>57114.235000000001</v>
      </c>
      <c r="F133" s="38">
        <f>'AEO 52'!H193*1000</f>
        <v>56605.457000000002</v>
      </c>
      <c r="G133" s="38">
        <f>'AEO 52'!I193*1000</f>
        <v>56152.107000000004</v>
      </c>
      <c r="H133" s="38">
        <f>'AEO 52'!J193*1000</f>
        <v>55735.485000000001</v>
      </c>
      <c r="I133" s="38">
        <f>'AEO 52'!K193*1000</f>
        <v>55329.090000000004</v>
      </c>
      <c r="J133" s="38">
        <f>'AEO 52'!L193*1000</f>
        <v>54910.705999999998</v>
      </c>
      <c r="K133" s="38">
        <f>'AEO 52'!M193*1000</f>
        <v>54526.207000000002</v>
      </c>
      <c r="L133" s="38">
        <f>'AEO 52'!N193*1000</f>
        <v>54196.182000000001</v>
      </c>
      <c r="M133" s="38">
        <f>'AEO 52'!O193*1000</f>
        <v>53913.409999999996</v>
      </c>
      <c r="N133" s="38">
        <f>'AEO 52'!P193*1000</f>
        <v>53664.703000000001</v>
      </c>
      <c r="O133" s="38">
        <f>'AEO 52'!Q193*1000</f>
        <v>53446.392</v>
      </c>
      <c r="P133" s="38">
        <f>'AEO 52'!R193*1000</f>
        <v>53255.553999999996</v>
      </c>
      <c r="Q133" s="38">
        <f>'AEO 52'!S193*1000</f>
        <v>53067.345000000001</v>
      </c>
      <c r="R133" s="38">
        <f>'AEO 52'!T193*1000</f>
        <v>52897.185999999994</v>
      </c>
      <c r="S133" s="38">
        <f>'AEO 52'!U193*1000</f>
        <v>52751.998999999996</v>
      </c>
      <c r="T133" s="38">
        <f>'AEO 52'!V193*1000</f>
        <v>52627.780999999995</v>
      </c>
      <c r="U133" s="38">
        <f>'AEO 52'!W193*1000</f>
        <v>52514.732000000004</v>
      </c>
      <c r="V133" s="38">
        <f>'AEO 52'!X193*1000</f>
        <v>52421.191999999995</v>
      </c>
      <c r="W133" s="38">
        <f>'AEO 52'!Y193*1000</f>
        <v>52344.582000000002</v>
      </c>
      <c r="X133" s="38">
        <f>'AEO 52'!Z193*1000</f>
        <v>52351.500999999997</v>
      </c>
      <c r="Y133" s="38">
        <f>'AEO 52'!AA193*1000</f>
        <v>52356.883999999998</v>
      </c>
      <c r="Z133" s="38">
        <f>'AEO 52'!AB193*1000</f>
        <v>52365.887000000002</v>
      </c>
      <c r="AA133" s="38">
        <f>'AEO 52'!AC193*1000</f>
        <v>52372.78</v>
      </c>
      <c r="AB133" s="38">
        <f>'AEO 52'!AD193*1000</f>
        <v>52379.921000000002</v>
      </c>
      <c r="AC133" s="38">
        <f>'AEO 52'!AE193*1000</f>
        <v>52387.413</v>
      </c>
      <c r="AD133" s="38">
        <f>'AEO 52'!AF193*1000</f>
        <v>52395.415999999997</v>
      </c>
      <c r="AE133" s="38">
        <f>'AEO 52'!AG193*1000</f>
        <v>52403.873</v>
      </c>
      <c r="AF133" s="38">
        <f>'AEO 52'!AH193*1000</f>
        <v>52412.616999999998</v>
      </c>
      <c r="AG133" s="38">
        <f>'AEO 52'!AI193*1000</f>
        <v>52401.462999999996</v>
      </c>
    </row>
    <row r="134" spans="1:33" x14ac:dyDescent="0.35">
      <c r="B134" t="s">
        <v>167</v>
      </c>
      <c r="C134" s="38">
        <f>'AEO 52'!E194*1000</f>
        <v>53237.732000000004</v>
      </c>
      <c r="D134" s="38">
        <f>'AEO 52'!F194*1000</f>
        <v>52849.708999999995</v>
      </c>
      <c r="E134" s="38">
        <f>'AEO 52'!G194*1000</f>
        <v>52367.614999999998</v>
      </c>
      <c r="F134" s="38">
        <f>'AEO 52'!H194*1000</f>
        <v>51974.106</v>
      </c>
      <c r="G134" s="38">
        <f>'AEO 52'!I194*1000</f>
        <v>51590.858</v>
      </c>
      <c r="H134" s="38">
        <f>'AEO 52'!J194*1000</f>
        <v>51273.478999999999</v>
      </c>
      <c r="I134" s="38">
        <f>'AEO 52'!K194*1000</f>
        <v>50971.035000000003</v>
      </c>
      <c r="J134" s="38">
        <f>'AEO 52'!L194*1000</f>
        <v>50679.049999999996</v>
      </c>
      <c r="K134" s="38">
        <f>'AEO 52'!M194*1000</f>
        <v>50407.187999999995</v>
      </c>
      <c r="L134" s="38">
        <f>'AEO 52'!N194*1000</f>
        <v>50177.101000000002</v>
      </c>
      <c r="M134" s="38">
        <f>'AEO 52'!O194*1000</f>
        <v>49977.974000000002</v>
      </c>
      <c r="N134" s="38">
        <f>'AEO 52'!P194*1000</f>
        <v>49796.902000000002</v>
      </c>
      <c r="O134" s="38">
        <f>'AEO 52'!Q194*1000</f>
        <v>49634.131999999998</v>
      </c>
      <c r="P134" s="38">
        <f>'AEO 52'!R194*1000</f>
        <v>49490.127999999997</v>
      </c>
      <c r="Q134" s="38">
        <f>'AEO 52'!S194*1000</f>
        <v>49301.425999999999</v>
      </c>
      <c r="R134" s="38">
        <f>'AEO 52'!T194*1000</f>
        <v>49118.591</v>
      </c>
      <c r="S134" s="38">
        <f>'AEO 52'!U194*1000</f>
        <v>48954.769</v>
      </c>
      <c r="T134" s="38">
        <f>'AEO 52'!V194*1000</f>
        <v>48809.517</v>
      </c>
      <c r="U134" s="38">
        <f>'AEO 52'!W194*1000</f>
        <v>48684.265000000007</v>
      </c>
      <c r="V134" s="38">
        <f>'AEO 52'!X194*1000</f>
        <v>48575.862999999998</v>
      </c>
      <c r="W134" s="38">
        <f>'AEO 52'!Y194*1000</f>
        <v>48485.832000000002</v>
      </c>
      <c r="X134" s="38">
        <f>'AEO 52'!Z194*1000</f>
        <v>48475.512999999999</v>
      </c>
      <c r="Y134" s="38">
        <f>'AEO 52'!AA194*1000</f>
        <v>48466.408000000003</v>
      </c>
      <c r="Z134" s="38">
        <f>'AEO 52'!AB194*1000</f>
        <v>48456.820999999996</v>
      </c>
      <c r="AA134" s="38">
        <f>'AEO 52'!AC194*1000</f>
        <v>48448.127999999997</v>
      </c>
      <c r="AB134" s="38">
        <f>'AEO 52'!AD194*1000</f>
        <v>48440.239000000001</v>
      </c>
      <c r="AC134" s="38">
        <f>'AEO 52'!AE194*1000</f>
        <v>48432.682000000001</v>
      </c>
      <c r="AD134" s="38">
        <f>'AEO 52'!AF194*1000</f>
        <v>48425.32</v>
      </c>
      <c r="AE134" s="38">
        <f>'AEO 52'!AG194*1000</f>
        <v>48418.503000000004</v>
      </c>
      <c r="AF134" s="38">
        <f>'AEO 52'!AH194*1000</f>
        <v>48412.212</v>
      </c>
      <c r="AG134" s="38">
        <f>'AEO 52'!AI194*1000</f>
        <v>48399.856999999996</v>
      </c>
    </row>
    <row r="135" spans="1:33" x14ac:dyDescent="0.35">
      <c r="B135" t="s">
        <v>174</v>
      </c>
      <c r="C135" s="89">
        <f>'AEO 52'!E195*1000</f>
        <v>0</v>
      </c>
      <c r="D135" s="89">
        <f>'AEO 52'!F195*1000</f>
        <v>0</v>
      </c>
      <c r="E135" s="89">
        <f>'AEO 52'!G195*1000</f>
        <v>0</v>
      </c>
      <c r="F135" s="89">
        <f>'AEO 52'!H195*1000</f>
        <v>0</v>
      </c>
      <c r="G135" s="89">
        <f>'AEO 52'!I195*1000</f>
        <v>0</v>
      </c>
      <c r="H135" s="89">
        <f>'AEO 52'!J195*1000</f>
        <v>0</v>
      </c>
      <c r="I135" s="89">
        <f>'AEO 52'!K195*1000</f>
        <v>0</v>
      </c>
      <c r="J135" s="89">
        <f>'AEO 52'!L195*1000</f>
        <v>0</v>
      </c>
      <c r="K135" s="89">
        <f>'AEO 52'!M195*1000</f>
        <v>0</v>
      </c>
      <c r="L135" s="89">
        <f>'AEO 52'!N195*1000</f>
        <v>0</v>
      </c>
      <c r="M135" s="89">
        <f>'AEO 52'!O195*1000</f>
        <v>0</v>
      </c>
      <c r="N135" s="89">
        <f>'AEO 52'!P195*1000</f>
        <v>0</v>
      </c>
      <c r="O135" s="89">
        <f>'AEO 52'!Q195*1000</f>
        <v>0</v>
      </c>
      <c r="P135" s="89">
        <f>'AEO 52'!R195*1000</f>
        <v>0</v>
      </c>
      <c r="Q135" s="89">
        <f>'AEO 52'!S195*1000</f>
        <v>0</v>
      </c>
      <c r="R135" s="89">
        <f>'AEO 52'!T195*1000</f>
        <v>0</v>
      </c>
      <c r="S135" s="89">
        <f>'AEO 52'!U195*1000</f>
        <v>0</v>
      </c>
      <c r="T135" s="89">
        <f>'AEO 52'!V195*1000</f>
        <v>0</v>
      </c>
      <c r="U135" s="89">
        <f>'AEO 52'!W195*1000</f>
        <v>0</v>
      </c>
      <c r="V135" s="89">
        <f>'AEO 52'!X195*1000</f>
        <v>0</v>
      </c>
      <c r="W135" s="89">
        <f>'AEO 52'!Y195*1000</f>
        <v>0</v>
      </c>
      <c r="X135" s="89">
        <f>'AEO 52'!Z195*1000</f>
        <v>0</v>
      </c>
      <c r="Y135" s="89">
        <f>'AEO 52'!AA195*1000</f>
        <v>0</v>
      </c>
      <c r="Z135" s="89">
        <f>'AEO 52'!AB195*1000</f>
        <v>0</v>
      </c>
      <c r="AA135" s="89">
        <f>'AEO 52'!AC195*1000</f>
        <v>0</v>
      </c>
      <c r="AB135" s="89">
        <f>'AEO 52'!AD195*1000</f>
        <v>0</v>
      </c>
      <c r="AC135" s="89">
        <f>'AEO 52'!AE195*1000</f>
        <v>0</v>
      </c>
      <c r="AD135" s="89">
        <f>'AEO 52'!AF195*1000</f>
        <v>0</v>
      </c>
      <c r="AE135" s="89">
        <f>'AEO 52'!AG195*1000</f>
        <v>0</v>
      </c>
      <c r="AF135" s="89">
        <f>'AEO 52'!AH195*1000</f>
        <v>0</v>
      </c>
      <c r="AG135" s="89">
        <f>'AEO 52'!AI195*1000</f>
        <v>0</v>
      </c>
    </row>
    <row r="136" spans="1:33" x14ac:dyDescent="0.35">
      <c r="B136" t="s">
        <v>175</v>
      </c>
      <c r="C136" s="100">
        <f>D136</f>
        <v>53722.565000000002</v>
      </c>
      <c r="D136" s="38">
        <f>'AEO 52'!F196*1000</f>
        <v>53722.565000000002</v>
      </c>
      <c r="E136" s="38">
        <f>'AEO 52'!G196*1000</f>
        <v>53196.823000000004</v>
      </c>
      <c r="F136" s="38">
        <f>'AEO 52'!H196*1000</f>
        <v>52776.97</v>
      </c>
      <c r="G136" s="38">
        <f>'AEO 52'!I196*1000</f>
        <v>52446.475999999995</v>
      </c>
      <c r="H136" s="38">
        <f>'AEO 52'!J196*1000</f>
        <v>52215.426999999996</v>
      </c>
      <c r="I136" s="38">
        <f>'AEO 52'!K196*1000</f>
        <v>51905.833999999995</v>
      </c>
      <c r="J136" s="38">
        <f>'AEO 52'!L196*1000</f>
        <v>51605.949000000001</v>
      </c>
      <c r="K136" s="38">
        <f>'AEO 52'!M196*1000</f>
        <v>51328.563999999998</v>
      </c>
      <c r="L136" s="38">
        <f>'AEO 52'!N196*1000</f>
        <v>51091.273999999998</v>
      </c>
      <c r="M136" s="38">
        <f>'AEO 52'!O196*1000</f>
        <v>50886.536</v>
      </c>
      <c r="N136" s="38">
        <f>'AEO 52'!P196*1000</f>
        <v>50702.114000000001</v>
      </c>
      <c r="O136" s="38">
        <f>'AEO 52'!Q196*1000</f>
        <v>50537.784999999996</v>
      </c>
      <c r="P136" s="38">
        <f>'AEO 52'!R196*1000</f>
        <v>50400.241999999998</v>
      </c>
      <c r="Q136" s="38">
        <f>'AEO 52'!S196*1000</f>
        <v>50213.164999999994</v>
      </c>
      <c r="R136" s="38">
        <f>'AEO 52'!T196*1000</f>
        <v>50030.250999999997</v>
      </c>
      <c r="S136" s="38">
        <f>'AEO 52'!U196*1000</f>
        <v>49862.300999999999</v>
      </c>
      <c r="T136" s="38">
        <f>'AEO 52'!V196*1000</f>
        <v>49714.649000000005</v>
      </c>
      <c r="U136" s="38">
        <f>'AEO 52'!W196*1000</f>
        <v>49586.764999999999</v>
      </c>
      <c r="V136" s="38">
        <f>'AEO 52'!X196*1000</f>
        <v>49476.326000000001</v>
      </c>
      <c r="W136" s="38">
        <f>'AEO 52'!Y196*1000</f>
        <v>49384.368999999999</v>
      </c>
      <c r="X136" s="38">
        <f>'AEO 52'!Z196*1000</f>
        <v>49373.904999999999</v>
      </c>
      <c r="Y136" s="38">
        <f>'AEO 52'!AA196*1000</f>
        <v>49364.432999999997</v>
      </c>
      <c r="Z136" s="38">
        <f>'AEO 52'!AB196*1000</f>
        <v>49354.9</v>
      </c>
      <c r="AA136" s="38">
        <f>'AEO 52'!AC196*1000</f>
        <v>49346.118999999999</v>
      </c>
      <c r="AB136" s="38">
        <f>'AEO 52'!AD196*1000</f>
        <v>49338.123</v>
      </c>
      <c r="AC136" s="38">
        <f>'AEO 52'!AE196*1000</f>
        <v>49330.245999999999</v>
      </c>
      <c r="AD136" s="38">
        <f>'AEO 52'!AF196*1000</f>
        <v>49322.681000000004</v>
      </c>
      <c r="AE136" s="38">
        <f>'AEO 52'!AG196*1000</f>
        <v>49315.665999999997</v>
      </c>
      <c r="AF136" s="38">
        <f>'AEO 52'!AH196*1000</f>
        <v>49309.131999999998</v>
      </c>
      <c r="AG136" s="38">
        <f>'AEO 52'!AI196*1000</f>
        <v>49296.616000000002</v>
      </c>
    </row>
    <row r="137" spans="1:33" x14ac:dyDescent="0.35">
      <c r="B137" t="s">
        <v>176</v>
      </c>
      <c r="C137" s="89">
        <f>'AEO 52'!E197*1000</f>
        <v>0</v>
      </c>
      <c r="D137" s="89">
        <f>'AEO 52'!F197*1000</f>
        <v>0</v>
      </c>
      <c r="E137" s="89">
        <f>'AEO 52'!G197*1000</f>
        <v>0</v>
      </c>
      <c r="F137" s="89">
        <f>'AEO 52'!H197*1000</f>
        <v>0</v>
      </c>
      <c r="G137" s="89">
        <f>'AEO 52'!I197*1000</f>
        <v>0</v>
      </c>
      <c r="H137" s="89">
        <f>'AEO 52'!J197*1000</f>
        <v>0</v>
      </c>
      <c r="I137" s="89">
        <f>'AEO 52'!K197*1000</f>
        <v>0</v>
      </c>
      <c r="J137" s="89">
        <f>'AEO 52'!L197*1000</f>
        <v>0</v>
      </c>
      <c r="K137" s="89">
        <f>'AEO 52'!M197*1000</f>
        <v>0</v>
      </c>
      <c r="L137" s="89">
        <f>'AEO 52'!N197*1000</f>
        <v>0</v>
      </c>
      <c r="M137" s="89">
        <f>'AEO 52'!O197*1000</f>
        <v>0</v>
      </c>
      <c r="N137" s="89">
        <f>'AEO 52'!P197*1000</f>
        <v>0</v>
      </c>
      <c r="O137" s="89">
        <f>'AEO 52'!Q197*1000</f>
        <v>0</v>
      </c>
      <c r="P137" s="89">
        <f>'AEO 52'!R197*1000</f>
        <v>0</v>
      </c>
      <c r="Q137" s="89">
        <f>'AEO 52'!S197*1000</f>
        <v>0</v>
      </c>
      <c r="R137" s="89">
        <f>'AEO 52'!T197*1000</f>
        <v>0</v>
      </c>
      <c r="S137" s="89">
        <f>'AEO 52'!U197*1000</f>
        <v>0</v>
      </c>
      <c r="T137" s="89">
        <f>'AEO 52'!V197*1000</f>
        <v>0</v>
      </c>
      <c r="U137" s="89">
        <f>'AEO 52'!W197*1000</f>
        <v>0</v>
      </c>
      <c r="V137" s="89">
        <f>'AEO 52'!X197*1000</f>
        <v>0</v>
      </c>
      <c r="W137" s="89">
        <f>'AEO 52'!Y197*1000</f>
        <v>0</v>
      </c>
      <c r="X137" s="89">
        <f>'AEO 52'!Z197*1000</f>
        <v>0</v>
      </c>
      <c r="Y137" s="89">
        <f>'AEO 52'!AA197*1000</f>
        <v>0</v>
      </c>
      <c r="Z137" s="89">
        <f>'AEO 52'!AB197*1000</f>
        <v>0</v>
      </c>
      <c r="AA137" s="89">
        <f>'AEO 52'!AC197*1000</f>
        <v>0</v>
      </c>
      <c r="AB137" s="89">
        <f>'AEO 52'!AD197*1000</f>
        <v>0</v>
      </c>
      <c r="AC137" s="89">
        <f>'AEO 52'!AE197*1000</f>
        <v>0</v>
      </c>
      <c r="AD137" s="89">
        <f>'AEO 52'!AF197*1000</f>
        <v>0</v>
      </c>
      <c r="AE137" s="89">
        <f>'AEO 52'!AG197*1000</f>
        <v>0</v>
      </c>
      <c r="AF137" s="89">
        <f>'AEO 52'!AH197*1000</f>
        <v>0</v>
      </c>
      <c r="AG137" s="89">
        <f>'AEO 52'!AI197*1000</f>
        <v>0</v>
      </c>
    </row>
    <row r="138" spans="1:33" x14ac:dyDescent="0.35">
      <c r="B138" t="s">
        <v>177</v>
      </c>
      <c r="C138" s="38">
        <f>'AEO 52'!E198*1000</f>
        <v>56923.527000000002</v>
      </c>
      <c r="D138" s="38">
        <f>'AEO 52'!F198*1000</f>
        <v>56516.136000000006</v>
      </c>
      <c r="E138" s="38">
        <f>'AEO 52'!G198*1000</f>
        <v>56017.150999999998</v>
      </c>
      <c r="F138" s="38">
        <f>'AEO 52'!H198*1000</f>
        <v>55596.718000000001</v>
      </c>
      <c r="G138" s="38">
        <f>'AEO 52'!I198*1000</f>
        <v>55216.639999999999</v>
      </c>
      <c r="H138" s="38">
        <f>'AEO 52'!J198*1000</f>
        <v>55059.574000000001</v>
      </c>
      <c r="I138" s="38">
        <f>'AEO 52'!K198*1000</f>
        <v>54755.123</v>
      </c>
      <c r="J138" s="38">
        <f>'AEO 52'!L198*1000</f>
        <v>54454.524999999994</v>
      </c>
      <c r="K138" s="38">
        <f>'AEO 52'!M198*1000</f>
        <v>54177.504999999997</v>
      </c>
      <c r="L138" s="38">
        <f>'AEO 52'!N198*1000</f>
        <v>53938.046000000002</v>
      </c>
      <c r="M138" s="38">
        <f>'AEO 52'!O198*1000</f>
        <v>53731.296999999999</v>
      </c>
      <c r="N138" s="38">
        <f>'AEO 52'!P198*1000</f>
        <v>53545.368000000002</v>
      </c>
      <c r="O138" s="38">
        <f>'AEO 52'!Q198*1000</f>
        <v>53378.635000000002</v>
      </c>
      <c r="P138" s="38">
        <f>'AEO 52'!R198*1000</f>
        <v>53231.025999999998</v>
      </c>
      <c r="Q138" s="38">
        <f>'AEO 52'!S198*1000</f>
        <v>53036.906999999999</v>
      </c>
      <c r="R138" s="38">
        <f>'AEO 52'!T198*1000</f>
        <v>52848.572</v>
      </c>
      <c r="S138" s="38">
        <f>'AEO 52'!U198*1000</f>
        <v>52680.069000000003</v>
      </c>
      <c r="T138" s="38">
        <f>'AEO 52'!V198*1000</f>
        <v>52527.912000000004</v>
      </c>
      <c r="U138" s="38">
        <f>'AEO 52'!W198*1000</f>
        <v>52397.572</v>
      </c>
      <c r="V138" s="38">
        <f>'AEO 52'!X198*1000</f>
        <v>52285.904000000002</v>
      </c>
      <c r="W138" s="38">
        <f>'AEO 52'!Y198*1000</f>
        <v>52192.982000000004</v>
      </c>
      <c r="X138" s="38">
        <f>'AEO 52'!Z198*1000</f>
        <v>52182.006999999998</v>
      </c>
      <c r="Y138" s="38">
        <f>'AEO 52'!AA198*1000</f>
        <v>52171.94</v>
      </c>
      <c r="Z138" s="38">
        <f>'AEO 52'!AB198*1000</f>
        <v>52162.478999999999</v>
      </c>
      <c r="AA138" s="38">
        <f>'AEO 52'!AC198*1000</f>
        <v>52153.786</v>
      </c>
      <c r="AB138" s="38">
        <f>'AEO 52'!AD198*1000</f>
        <v>52145.556999999993</v>
      </c>
      <c r="AC138" s="38">
        <f>'AEO 52'!AE198*1000</f>
        <v>52137.714</v>
      </c>
      <c r="AD138" s="38">
        <f>'AEO 52'!AF198*1000</f>
        <v>52130.436000000002</v>
      </c>
      <c r="AE138" s="38">
        <f>'AEO 52'!AG198*1000</f>
        <v>52123.661</v>
      </c>
      <c r="AF138" s="38">
        <f>'AEO 52'!AH198*1000</f>
        <v>52117.190999999999</v>
      </c>
      <c r="AG138" s="38">
        <f>'AEO 52'!AI198*1000</f>
        <v>52104.9</v>
      </c>
    </row>
    <row r="139" spans="1:33" x14ac:dyDescent="0.35">
      <c r="B139" t="s">
        <v>178</v>
      </c>
      <c r="C139" s="38">
        <f>'AEO 52'!E199*1000</f>
        <v>89246.941000000006</v>
      </c>
      <c r="D139" s="38">
        <f>'AEO 52'!F199*1000</f>
        <v>88674.484000000011</v>
      </c>
      <c r="E139" s="38">
        <f>'AEO 52'!G199*1000</f>
        <v>88021.797000000006</v>
      </c>
      <c r="F139" s="38">
        <f>'AEO 52'!H199*1000</f>
        <v>87498.824999999997</v>
      </c>
      <c r="G139" s="38">
        <f>'AEO 52'!I199*1000</f>
        <v>87037.719999999987</v>
      </c>
      <c r="H139" s="38">
        <f>'AEO 52'!J199*1000</f>
        <v>86599.959999999992</v>
      </c>
      <c r="I139" s="38">
        <f>'AEO 52'!K199*1000</f>
        <v>86187.247999999992</v>
      </c>
      <c r="J139" s="38">
        <f>'AEO 52'!L199*1000</f>
        <v>85785.453999999998</v>
      </c>
      <c r="K139" s="38">
        <f>'AEO 52'!M199*1000</f>
        <v>85411.232000000004</v>
      </c>
      <c r="L139" s="38">
        <f>'AEO 52'!N199*1000</f>
        <v>85087.17300000001</v>
      </c>
      <c r="M139" s="38">
        <f>'AEO 52'!O199*1000</f>
        <v>84803.748999999996</v>
      </c>
      <c r="N139" s="38">
        <f>'AEO 52'!P199*1000</f>
        <v>84545.578000000009</v>
      </c>
      <c r="O139" s="38">
        <f>'AEO 52'!Q199*1000</f>
        <v>84312.965000000011</v>
      </c>
      <c r="P139" s="38">
        <f>'AEO 52'!R199*1000</f>
        <v>84107.650999999998</v>
      </c>
      <c r="Q139" s="38">
        <f>'AEO 52'!S199*1000</f>
        <v>83859.39</v>
      </c>
      <c r="R139" s="38">
        <f>'AEO 52'!T199*1000</f>
        <v>83623.535000000003</v>
      </c>
      <c r="S139" s="38">
        <f>'AEO 52'!U199*1000</f>
        <v>83413.971000000005</v>
      </c>
      <c r="T139" s="38">
        <f>'AEO 52'!V199*1000</f>
        <v>83227.57699999999</v>
      </c>
      <c r="U139" s="38">
        <f>'AEO 52'!W199*1000</f>
        <v>83059.707999999999</v>
      </c>
      <c r="V139" s="38">
        <f>'AEO 52'!X199*1000</f>
        <v>82916.831999999995</v>
      </c>
      <c r="W139" s="38">
        <f>'AEO 52'!Y199*1000</f>
        <v>82797.74500000001</v>
      </c>
      <c r="X139" s="38">
        <f>'AEO 52'!Z199*1000</f>
        <v>82782.088999999993</v>
      </c>
      <c r="Y139" s="38">
        <f>'AEO 52'!AA199*1000</f>
        <v>82767.921000000002</v>
      </c>
      <c r="Z139" s="38">
        <f>'AEO 52'!AB199*1000</f>
        <v>82753.372000000003</v>
      </c>
      <c r="AA139" s="38">
        <f>'AEO 52'!AC199*1000</f>
        <v>82740.013000000006</v>
      </c>
      <c r="AB139" s="38">
        <f>'AEO 52'!AD199*1000</f>
        <v>82727.425000000003</v>
      </c>
      <c r="AC139" s="38">
        <f>'AEO 52'!AE199*1000</f>
        <v>82715.362999999998</v>
      </c>
      <c r="AD139" s="38">
        <f>'AEO 52'!AF199*1000</f>
        <v>82703.827000000005</v>
      </c>
      <c r="AE139" s="38">
        <f>'AEO 52'!AG199*1000</f>
        <v>82692.794999999998</v>
      </c>
      <c r="AF139" s="38">
        <f>'AEO 52'!AH199*1000</f>
        <v>82682.372999999992</v>
      </c>
      <c r="AG139" s="38">
        <f>'AEO 52'!AI199*1000</f>
        <v>82666.054000000004</v>
      </c>
    </row>
    <row r="140" spans="1:33" x14ac:dyDescent="0.35">
      <c r="B140" t="s">
        <v>222</v>
      </c>
      <c r="C140" s="101">
        <f>'AEO 52'!E200*1000</f>
        <v>51780.601999999999</v>
      </c>
      <c r="D140" s="38">
        <f>'AEO 52'!F200*1000</f>
        <v>51316.741999999998</v>
      </c>
      <c r="E140" s="38">
        <f>'AEO 52'!G200*1000</f>
        <v>50824.703000000001</v>
      </c>
      <c r="F140" s="38">
        <f>'AEO 52'!H200*1000</f>
        <v>50393.349000000002</v>
      </c>
      <c r="G140" s="38">
        <f>'AEO 52'!I200*1000</f>
        <v>49994.324000000001</v>
      </c>
      <c r="H140" s="38">
        <f>'AEO 52'!J200*1000</f>
        <v>49641.108999999997</v>
      </c>
      <c r="I140" s="38">
        <f>'AEO 52'!K200*1000</f>
        <v>49290.061999999998</v>
      </c>
      <c r="J140" s="38">
        <f>'AEO 52'!L200*1000</f>
        <v>48952.987999999998</v>
      </c>
      <c r="K140" s="38">
        <f>'AEO 52'!M200*1000</f>
        <v>48648.406999999999</v>
      </c>
      <c r="L140" s="38">
        <f>'AEO 52'!N200*1000</f>
        <v>48393.112000000001</v>
      </c>
      <c r="M140" s="38">
        <f>'AEO 52'!O200*1000</f>
        <v>48180.195</v>
      </c>
      <c r="N140" s="38">
        <f>'AEO 52'!P200*1000</f>
        <v>47997.635000000002</v>
      </c>
      <c r="O140" s="38">
        <f>'AEO 52'!Q200*1000</f>
        <v>47842.612999999998</v>
      </c>
      <c r="P140" s="38">
        <f>'AEO 52'!R200*1000</f>
        <v>47711.421999999999</v>
      </c>
      <c r="Q140" s="38">
        <f>'AEO 52'!S200*1000</f>
        <v>47535.542000000001</v>
      </c>
      <c r="R140" s="38">
        <f>'AEO 52'!T200*1000</f>
        <v>47366.837</v>
      </c>
      <c r="S140" s="38">
        <f>'AEO 52'!U200*1000</f>
        <v>47216.843000000001</v>
      </c>
      <c r="T140" s="38">
        <f>'AEO 52'!V200*1000</f>
        <v>47084.262999999999</v>
      </c>
      <c r="U140" s="38">
        <f>'AEO 52'!W200*1000</f>
        <v>46968.409999999996</v>
      </c>
      <c r="V140" s="38">
        <f>'AEO 52'!X200*1000</f>
        <v>46868.534</v>
      </c>
      <c r="W140" s="38">
        <f>'AEO 52'!Y200*1000</f>
        <v>46784.214</v>
      </c>
      <c r="X140" s="38">
        <f>'AEO 52'!Z200*1000</f>
        <v>46776.558000000005</v>
      </c>
      <c r="Y140" s="38">
        <f>'AEO 52'!AA200*1000</f>
        <v>46769.432000000001</v>
      </c>
      <c r="Z140" s="38">
        <f>'AEO 52'!AB200*1000</f>
        <v>46762.768000000004</v>
      </c>
      <c r="AA140" s="38">
        <f>'AEO 52'!AC200*1000</f>
        <v>46756.659999999996</v>
      </c>
      <c r="AB140" s="38">
        <f>'AEO 52'!AD200*1000</f>
        <v>46750.800999999999</v>
      </c>
      <c r="AC140" s="38">
        <f>'AEO 52'!AE200*1000</f>
        <v>46745.254999999997</v>
      </c>
      <c r="AD140" s="38">
        <f>'AEO 52'!AF200*1000</f>
        <v>46740.208000000006</v>
      </c>
      <c r="AE140" s="38">
        <f>'AEO 52'!AG200*1000</f>
        <v>46735.626000000004</v>
      </c>
      <c r="AF140" s="38">
        <f>'AEO 52'!AH200*1000</f>
        <v>46731.273999999998</v>
      </c>
      <c r="AG140" s="38">
        <f>'AEO 52'!AI200*1000</f>
        <v>46721.110999999997</v>
      </c>
    </row>
    <row r="141" spans="1:33" x14ac:dyDescent="0.35">
      <c r="B141" t="s">
        <v>223</v>
      </c>
      <c r="C141" s="101">
        <f>'AEO 52'!E201*1000</f>
        <v>68232.512999999992</v>
      </c>
      <c r="D141" s="38">
        <f>'AEO 52'!F201*1000</f>
        <v>67660.392999999996</v>
      </c>
      <c r="E141" s="38">
        <f>'AEO 52'!G201*1000</f>
        <v>67066.062999999995</v>
      </c>
      <c r="F141" s="38">
        <f>'AEO 52'!H201*1000</f>
        <v>66494.101999999999</v>
      </c>
      <c r="G141" s="38">
        <f>'AEO 52'!I201*1000</f>
        <v>65956.069999999992</v>
      </c>
      <c r="H141" s="38">
        <f>'AEO 52'!J201*1000</f>
        <v>65557.922000000006</v>
      </c>
      <c r="I141" s="38">
        <f>'AEO 52'!K201*1000</f>
        <v>65171.761000000006</v>
      </c>
      <c r="J141" s="38">
        <f>'AEO 52'!L201*1000</f>
        <v>64750.366000000002</v>
      </c>
      <c r="K141" s="38">
        <f>'AEO 52'!M201*1000</f>
        <v>64364.486999999994</v>
      </c>
      <c r="L141" s="38">
        <f>'AEO 52'!N201*1000</f>
        <v>64038.223000000005</v>
      </c>
      <c r="M141" s="38">
        <f>'AEO 52'!O201*1000</f>
        <v>63762.520000000004</v>
      </c>
      <c r="N141" s="38">
        <f>'AEO 52'!P201*1000</f>
        <v>63523.178</v>
      </c>
      <c r="O141" s="38">
        <f>'AEO 52'!Q201*1000</f>
        <v>63316.474999999999</v>
      </c>
      <c r="P141" s="38">
        <f>'AEO 52'!R201*1000</f>
        <v>63137.238000000005</v>
      </c>
      <c r="Q141" s="38">
        <f>'AEO 52'!S201*1000</f>
        <v>62918.991000000002</v>
      </c>
      <c r="R141" s="38">
        <f>'AEO 52'!T201*1000</f>
        <v>62712.002</v>
      </c>
      <c r="S141" s="38">
        <f>'AEO 52'!U201*1000</f>
        <v>62527.012000000002</v>
      </c>
      <c r="T141" s="38">
        <f>'AEO 52'!V201*1000</f>
        <v>62362.957000000002</v>
      </c>
      <c r="U141" s="38">
        <f>'AEO 52'!W201*1000</f>
        <v>62221.400999999998</v>
      </c>
      <c r="V141" s="38">
        <f>'AEO 52'!X201*1000</f>
        <v>62098.433999999994</v>
      </c>
      <c r="W141" s="38">
        <f>'AEO 52'!Y201*1000</f>
        <v>61994.553</v>
      </c>
      <c r="X141" s="38">
        <f>'AEO 52'!Z201*1000</f>
        <v>61983.443999999996</v>
      </c>
      <c r="Y141" s="38">
        <f>'AEO 52'!AA201*1000</f>
        <v>61973.373</v>
      </c>
      <c r="Z141" s="38">
        <f>'AEO 52'!AB201*1000</f>
        <v>61963.364000000001</v>
      </c>
      <c r="AA141" s="38">
        <f>'AEO 52'!AC201*1000</f>
        <v>61954.070999999996</v>
      </c>
      <c r="AB141" s="38">
        <f>'AEO 52'!AD201*1000</f>
        <v>61945.553</v>
      </c>
      <c r="AC141" s="38">
        <f>'AEO 52'!AE201*1000</f>
        <v>61937.373999999996</v>
      </c>
      <c r="AD141" s="38">
        <f>'AEO 52'!AF201*1000</f>
        <v>61929.501000000004</v>
      </c>
      <c r="AE141" s="38">
        <f>'AEO 52'!AG201*1000</f>
        <v>61922.188000000002</v>
      </c>
      <c r="AF141" s="38">
        <f>'AEO 52'!AH201*1000</f>
        <v>61915.362999999998</v>
      </c>
      <c r="AG141" s="38">
        <f>'AEO 52'!AI201*1000</f>
        <v>61902.583999999995</v>
      </c>
    </row>
    <row r="144" spans="1:33" s="99" customFormat="1" x14ac:dyDescent="0.35">
      <c r="A144" s="98"/>
      <c r="B144" s="98" t="s">
        <v>1594</v>
      </c>
    </row>
    <row r="145" spans="1:35" x14ac:dyDescent="0.3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35">
      <c r="B146" t="s">
        <v>1514</v>
      </c>
      <c r="C146" s="67">
        <f>SUMPRODUCT(C34:C49,C92:C107)*cpi_2020to2012</f>
        <v>32534.586365490701</v>
      </c>
      <c r="D146" s="67">
        <f t="shared" ref="D146:AF146" si="43">SUMPRODUCT(D34:D49,D92:D107)*cpi_2020to2012</f>
        <v>32713.990895948511</v>
      </c>
      <c r="E146" s="67">
        <f t="shared" si="43"/>
        <v>32715.402812219818</v>
      </c>
      <c r="F146" s="67">
        <f t="shared" si="43"/>
        <v>32890.140387771295</v>
      </c>
      <c r="G146" s="67">
        <f t="shared" si="43"/>
        <v>33064.386890809685</v>
      </c>
      <c r="H146" s="67">
        <f t="shared" si="43"/>
        <v>33279.620922001028</v>
      </c>
      <c r="I146" s="67">
        <f t="shared" si="43"/>
        <v>33458.444442658292</v>
      </c>
      <c r="J146" s="67">
        <f t="shared" si="43"/>
        <v>33530.344044670572</v>
      </c>
      <c r="K146" s="67">
        <f t="shared" si="43"/>
        <v>33598.363569150184</v>
      </c>
      <c r="L146" s="67">
        <f t="shared" si="43"/>
        <v>33661.505855323703</v>
      </c>
      <c r="M146" s="67">
        <f t="shared" si="43"/>
        <v>33681.752517552755</v>
      </c>
      <c r="N146" s="67">
        <f t="shared" si="43"/>
        <v>33749.031293823129</v>
      </c>
      <c r="O146" s="67">
        <f t="shared" si="43"/>
        <v>33808.255928064063</v>
      </c>
      <c r="P146" s="67">
        <f t="shared" si="43"/>
        <v>33866.10295932521</v>
      </c>
      <c r="Q146" s="67">
        <f t="shared" si="43"/>
        <v>33872.183836700613</v>
      </c>
      <c r="R146" s="67">
        <f t="shared" si="43"/>
        <v>33906.01198894035</v>
      </c>
      <c r="S146" s="67">
        <f t="shared" si="43"/>
        <v>33934.820945737003</v>
      </c>
      <c r="T146" s="67">
        <f t="shared" si="43"/>
        <v>33952.823146077033</v>
      </c>
      <c r="U146" s="67">
        <f t="shared" si="43"/>
        <v>33972.120357099077</v>
      </c>
      <c r="V146" s="67">
        <f t="shared" si="43"/>
        <v>34000.85433273841</v>
      </c>
      <c r="W146" s="67">
        <f t="shared" si="43"/>
        <v>34023.132610447276</v>
      </c>
      <c r="X146" s="67">
        <f t="shared" si="43"/>
        <v>34044.633755314935</v>
      </c>
      <c r="Y146" s="67">
        <f t="shared" si="43"/>
        <v>34071.483446948383</v>
      </c>
      <c r="Z146" s="67">
        <f t="shared" si="43"/>
        <v>34093.908157363461</v>
      </c>
      <c r="AA146" s="67">
        <f t="shared" si="43"/>
        <v>34112.659122834688</v>
      </c>
      <c r="AB146" s="67">
        <f t="shared" si="43"/>
        <v>34127.004979089419</v>
      </c>
      <c r="AC146" s="67">
        <f t="shared" si="43"/>
        <v>34150.109711214856</v>
      </c>
      <c r="AD146" s="67">
        <f t="shared" si="43"/>
        <v>34171.900922422072</v>
      </c>
      <c r="AE146" s="67">
        <f t="shared" si="43"/>
        <v>34197.775944304805</v>
      </c>
      <c r="AF146" s="67">
        <f t="shared" si="43"/>
        <v>34216.196061837429</v>
      </c>
      <c r="AG146" s="67">
        <f>SUMPRODUCT(AG34:AG49,AG92:AG107)*cpi_2020to2012</f>
        <v>34223.758900205961</v>
      </c>
    </row>
    <row r="147" spans="1:35" x14ac:dyDescent="0.35">
      <c r="B147" t="s">
        <v>1515</v>
      </c>
      <c r="C147" s="67">
        <f t="shared" ref="C147:AF147" si="44">SUMPRODUCT(C53:C68,C126:C141)*cpi_2020to2012</f>
        <v>51941.251853715999</v>
      </c>
      <c r="D147" s="67">
        <f t="shared" si="44"/>
        <v>51571.90126919873</v>
      </c>
      <c r="E147" s="67">
        <f t="shared" si="44"/>
        <v>50934.882885165141</v>
      </c>
      <c r="F147" s="67">
        <f t="shared" si="44"/>
        <v>50570.84657035354</v>
      </c>
      <c r="G147" s="67">
        <f t="shared" si="44"/>
        <v>50250.831479336623</v>
      </c>
      <c r="H147" s="67">
        <f t="shared" si="44"/>
        <v>50001.776043754762</v>
      </c>
      <c r="I147" s="67">
        <f t="shared" si="44"/>
        <v>49724.511950449538</v>
      </c>
      <c r="J147" s="67">
        <f t="shared" si="44"/>
        <v>49391.043097816277</v>
      </c>
      <c r="K147" s="67">
        <f t="shared" si="44"/>
        <v>49080.394692508111</v>
      </c>
      <c r="L147" s="67">
        <f t="shared" si="44"/>
        <v>48809.260265952777</v>
      </c>
      <c r="M147" s="67">
        <f t="shared" si="44"/>
        <v>48513.688111973381</v>
      </c>
      <c r="N147" s="67">
        <f t="shared" si="44"/>
        <v>48316.723666477701</v>
      </c>
      <c r="O147" s="67">
        <f t="shared" si="44"/>
        <v>48134.52864740714</v>
      </c>
      <c r="P147" s="67">
        <f t="shared" si="44"/>
        <v>47976.460039834761</v>
      </c>
      <c r="Q147" s="67">
        <f t="shared" si="44"/>
        <v>47780.118690479721</v>
      </c>
      <c r="R147" s="67">
        <f t="shared" si="44"/>
        <v>47642.912170703916</v>
      </c>
      <c r="S147" s="67">
        <f t="shared" si="44"/>
        <v>47521.764421515058</v>
      </c>
      <c r="T147" s="67">
        <f t="shared" si="44"/>
        <v>47402.630690783291</v>
      </c>
      <c r="U147" s="67">
        <f t="shared" si="44"/>
        <v>47294.878695272913</v>
      </c>
      <c r="V147" s="67">
        <f t="shared" si="44"/>
        <v>47219.202271955648</v>
      </c>
      <c r="W147" s="67">
        <f t="shared" si="44"/>
        <v>47149.034930901289</v>
      </c>
      <c r="X147" s="67">
        <f t="shared" si="44"/>
        <v>47150.767035984878</v>
      </c>
      <c r="Y147" s="67">
        <f t="shared" si="44"/>
        <v>47159.435817532816</v>
      </c>
      <c r="Z147" s="67">
        <f t="shared" si="44"/>
        <v>47165.348684275072</v>
      </c>
      <c r="AA147" s="67">
        <f t="shared" si="44"/>
        <v>47166.026228633222</v>
      </c>
      <c r="AB147" s="67">
        <f t="shared" si="44"/>
        <v>47159.583060743149</v>
      </c>
      <c r="AC147" s="67">
        <f t="shared" si="44"/>
        <v>47167.24343850193</v>
      </c>
      <c r="AD147" s="67">
        <f t="shared" si="44"/>
        <v>47174.607264437022</v>
      </c>
      <c r="AE147" s="67">
        <f t="shared" si="44"/>
        <v>47186.731704103266</v>
      </c>
      <c r="AF147" s="67">
        <f t="shared" si="44"/>
        <v>47189.529937812367</v>
      </c>
      <c r="AG147" s="67">
        <f>SUMPRODUCT(AG53:AG68,AG126:AG141)*cpi_2020to2012</f>
        <v>47181.815318929956</v>
      </c>
      <c r="AI147" s="67"/>
    </row>
    <row r="148" spans="1:35" x14ac:dyDescent="0.35">
      <c r="B148" t="s">
        <v>1516</v>
      </c>
      <c r="C148" s="67">
        <f t="shared" ref="C148:AG148" si="45">SUMPRODUCT(C72:C87,C109:C124)*cpi_2020to2012</f>
        <v>36693.63141014619</v>
      </c>
      <c r="D148" s="67">
        <f t="shared" si="45"/>
        <v>36682.9229116317</v>
      </c>
      <c r="E148" s="67">
        <f t="shared" si="45"/>
        <v>36551.647526338595</v>
      </c>
      <c r="F148" s="67">
        <f t="shared" si="45"/>
        <v>36728.585938821059</v>
      </c>
      <c r="G148" s="67">
        <f t="shared" si="45"/>
        <v>36906.467904216042</v>
      </c>
      <c r="H148" s="67">
        <f t="shared" si="45"/>
        <v>37093.205791770197</v>
      </c>
      <c r="I148" s="67">
        <f t="shared" si="45"/>
        <v>37265.586112080004</v>
      </c>
      <c r="J148" s="67">
        <f t="shared" si="45"/>
        <v>37346.727890137205</v>
      </c>
      <c r="K148" s="67">
        <f t="shared" si="45"/>
        <v>37406.166507081027</v>
      </c>
      <c r="L148" s="67">
        <f t="shared" si="45"/>
        <v>37467.946361668277</v>
      </c>
      <c r="M148" s="67">
        <f t="shared" si="45"/>
        <v>37485.172106383856</v>
      </c>
      <c r="N148" s="67">
        <f t="shared" si="45"/>
        <v>37553.309917749371</v>
      </c>
      <c r="O148" s="67">
        <f t="shared" si="45"/>
        <v>37610.165221704294</v>
      </c>
      <c r="P148" s="67">
        <f t="shared" si="45"/>
        <v>37673.812975854991</v>
      </c>
      <c r="Q148" s="67">
        <f t="shared" si="45"/>
        <v>37673.524953725529</v>
      </c>
      <c r="R148" s="67">
        <f t="shared" si="45"/>
        <v>37713.824777867012</v>
      </c>
      <c r="S148" s="67">
        <f t="shared" si="45"/>
        <v>37746.612387311739</v>
      </c>
      <c r="T148" s="67">
        <f t="shared" si="45"/>
        <v>37774.190978971128</v>
      </c>
      <c r="U148" s="67">
        <f t="shared" si="45"/>
        <v>37793.428050128648</v>
      </c>
      <c r="V148" s="67">
        <f t="shared" si="45"/>
        <v>37820.746002319465</v>
      </c>
      <c r="W148" s="67">
        <f t="shared" si="45"/>
        <v>37851.88594823813</v>
      </c>
      <c r="X148" s="67">
        <f t="shared" si="45"/>
        <v>37875.437894048584</v>
      </c>
      <c r="Y148" s="67">
        <f t="shared" si="45"/>
        <v>37904.742265101486</v>
      </c>
      <c r="Z148" s="67">
        <f t="shared" si="45"/>
        <v>37931.008296906883</v>
      </c>
      <c r="AA148" s="67">
        <f t="shared" si="45"/>
        <v>37952.538542020018</v>
      </c>
      <c r="AB148" s="67">
        <f t="shared" si="45"/>
        <v>37963.159861312794</v>
      </c>
      <c r="AC148" s="67">
        <f t="shared" si="45"/>
        <v>37992.441620783124</v>
      </c>
      <c r="AD148" s="67">
        <f t="shared" si="45"/>
        <v>38018.754212754473</v>
      </c>
      <c r="AE148" s="67">
        <f t="shared" si="45"/>
        <v>38047.491756967342</v>
      </c>
      <c r="AF148" s="67">
        <f t="shared" si="45"/>
        <v>38069.911036710102</v>
      </c>
      <c r="AG148" s="67">
        <f t="shared" si="45"/>
        <v>38083.262899259396</v>
      </c>
    </row>
    <row r="150" spans="1:35" s="99" customFormat="1" x14ac:dyDescent="0.35">
      <c r="A150" s="98"/>
      <c r="B150" s="98" t="s">
        <v>1595</v>
      </c>
    </row>
    <row r="151" spans="1:35" x14ac:dyDescent="0.35">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35">
      <c r="B152" t="s">
        <v>1514</v>
      </c>
      <c r="C152" s="67">
        <f>INDEX('NREL Calcs'!$C$29:$AG$31,MATCH('LDV Cost Calcs'!$B152,'NREL Calcs'!$B$29:$B$31,0),MATCH('LDV Cost Calcs'!C$151,'NREL Calcs'!$C$28:$AG$28,0))*C146</f>
        <v>32342.6363589045</v>
      </c>
      <c r="D152" s="67">
        <f>INDEX('NREL Calcs'!$C$29:$AG$31,MATCH('LDV Cost Calcs'!$B152,'NREL Calcs'!$B$29:$B$31,0),MATCH('LDV Cost Calcs'!D$151,'NREL Calcs'!$C$28:$AG$28,0))*D146</f>
        <v>32480.692011164818</v>
      </c>
      <c r="E152" s="67">
        <f>INDEX('NREL Calcs'!$C$29:$AG$31,MATCH('LDV Cost Calcs'!$B152,'NREL Calcs'!$B$29:$B$31,0),MATCH('LDV Cost Calcs'!E$151,'NREL Calcs'!$C$28:$AG$28,0))*E146</f>
        <v>32441.801705668731</v>
      </c>
      <c r="F152" s="67">
        <f>INDEX('NREL Calcs'!$C$29:$AG$31,MATCH('LDV Cost Calcs'!$B152,'NREL Calcs'!$B$29:$B$31,0),MATCH('LDV Cost Calcs'!F$151,'NREL Calcs'!$C$28:$AG$28,0))*F146</f>
        <v>32574.570580372208</v>
      </c>
      <c r="G152" s="67">
        <f>INDEX('NREL Calcs'!$C$29:$AG$31,MATCH('LDV Cost Calcs'!$B152,'NREL Calcs'!$B$29:$B$31,0),MATCH('LDV Cost Calcs'!G$151,'NREL Calcs'!$C$28:$AG$28,0))*G146</f>
        <v>32706.423286912028</v>
      </c>
      <c r="H152" s="67">
        <f>INDEX('NREL Calcs'!$C$29:$AG$31,MATCH('LDV Cost Calcs'!$B152,'NREL Calcs'!$B$29:$B$31,0),MATCH('LDV Cost Calcs'!H$151,'NREL Calcs'!$C$28:$AG$28,0))*H146</f>
        <v>32878.340097433967</v>
      </c>
      <c r="I152" s="67">
        <f>INDEX('NREL Calcs'!$C$29:$AG$31,MATCH('LDV Cost Calcs'!$B152,'NREL Calcs'!$B$29:$B$31,0),MATCH('LDV Cost Calcs'!I$151,'NREL Calcs'!$C$28:$AG$28,0))*I146</f>
        <v>33013.800110431417</v>
      </c>
      <c r="J152" s="67">
        <f>INDEX('NREL Calcs'!$C$29:$AG$31,MATCH('LDV Cost Calcs'!$B152,'NREL Calcs'!$B$29:$B$31,0),MATCH('LDV Cost Calcs'!J$151,'NREL Calcs'!$C$28:$AG$28,0))*J146</f>
        <v>33043.448375334156</v>
      </c>
      <c r="K152" s="67">
        <f>INDEX('NREL Calcs'!$C$29:$AG$31,MATCH('LDV Cost Calcs'!$B152,'NREL Calcs'!$B$29:$B$31,0),MATCH('LDV Cost Calcs'!K$151,'NREL Calcs'!$C$28:$AG$28,0))*K146</f>
        <v>33069.100581680039</v>
      </c>
      <c r="L152" s="67">
        <f>INDEX('NREL Calcs'!$C$29:$AG$31,MATCH('LDV Cost Calcs'!$B152,'NREL Calcs'!$B$29:$B$31,0),MATCH('LDV Cost Calcs'!L$151,'NREL Calcs'!$C$28:$AG$28,0))*L146</f>
        <v>33089.790840772759</v>
      </c>
      <c r="M152" s="67">
        <f>INDEX('NREL Calcs'!$C$29:$AG$31,MATCH('LDV Cost Calcs'!$B152,'NREL Calcs'!$B$29:$B$31,0),MATCH('LDV Cost Calcs'!M$151,'NREL Calcs'!$C$28:$AG$28,0))*M146</f>
        <v>33068.211323912845</v>
      </c>
      <c r="N152" s="67">
        <f>INDEX('NREL Calcs'!$C$29:$AG$31,MATCH('LDV Cost Calcs'!$B152,'NREL Calcs'!$B$29:$B$31,0),MATCH('LDV Cost Calcs'!N$151,'NREL Calcs'!$C$28:$AG$28,0))*N146</f>
        <v>33092.699395976269</v>
      </c>
      <c r="O152" s="67">
        <f>INDEX('NREL Calcs'!$C$29:$AG$31,MATCH('LDV Cost Calcs'!$B152,'NREL Calcs'!$B$29:$B$31,0),MATCH('LDV Cost Calcs'!O$151,'NREL Calcs'!$C$28:$AG$28,0))*O146</f>
        <v>33109.134157298249</v>
      </c>
      <c r="P152" s="67">
        <f>INDEX('NREL Calcs'!$C$29:$AG$31,MATCH('LDV Cost Calcs'!$B152,'NREL Calcs'!$B$29:$B$31,0),MATCH('LDV Cost Calcs'!P$151,'NREL Calcs'!$C$28:$AG$28,0))*P146</f>
        <v>33124.075618155315</v>
      </c>
      <c r="Q152" s="67">
        <f>INDEX('NREL Calcs'!$C$29:$AG$31,MATCH('LDV Cost Calcs'!$B152,'NREL Calcs'!$B$29:$B$31,0),MATCH('LDV Cost Calcs'!Q$151,'NREL Calcs'!$C$28:$AG$28,0))*Q146</f>
        <v>33088.30642035279</v>
      </c>
      <c r="R152" s="67">
        <f>INDEX('NREL Calcs'!$C$29:$AG$31,MATCH('LDV Cost Calcs'!$B152,'NREL Calcs'!$B$29:$B$31,0),MATCH('LDV Cost Calcs'!R$151,'NREL Calcs'!$C$28:$AG$28,0))*R146</f>
        <v>33079.593212175285</v>
      </c>
      <c r="S152" s="67">
        <f>INDEX('NREL Calcs'!$C$29:$AG$31,MATCH('LDV Cost Calcs'!$B152,'NREL Calcs'!$B$29:$B$31,0),MATCH('LDV Cost Calcs'!S$151,'NREL Calcs'!$C$28:$AG$28,0))*S146</f>
        <v>33065.906001882548</v>
      </c>
      <c r="T152" s="67">
        <f>INDEX('NREL Calcs'!$C$29:$AG$31,MATCH('LDV Cost Calcs'!$B152,'NREL Calcs'!$B$29:$B$31,0),MATCH('LDV Cost Calcs'!T$151,'NREL Calcs'!$C$28:$AG$28,0))*T146</f>
        <v>33041.631094119446</v>
      </c>
      <c r="U152" s="67">
        <f>INDEX('NREL Calcs'!$C$29:$AG$31,MATCH('LDV Cost Calcs'!$B152,'NREL Calcs'!$B$29:$B$31,0),MATCH('LDV Cost Calcs'!U$151,'NREL Calcs'!$C$28:$AG$28,0))*U146</f>
        <v>33018.570505033043</v>
      </c>
      <c r="V152" s="67">
        <f>INDEX('NREL Calcs'!$C$29:$AG$31,MATCH('LDV Cost Calcs'!$B152,'NREL Calcs'!$B$29:$B$31,0),MATCH('LDV Cost Calcs'!V$151,'NREL Calcs'!$C$28:$AG$28,0))*V146</f>
        <v>33004.622648786302</v>
      </c>
      <c r="W152" s="67">
        <f>INDEX('NREL Calcs'!$C$29:$AG$31,MATCH('LDV Cost Calcs'!$B152,'NREL Calcs'!$B$29:$B$31,0),MATCH('LDV Cost Calcs'!W$151,'NREL Calcs'!$C$28:$AG$28,0))*W146</f>
        <v>32984.345421344427</v>
      </c>
      <c r="X152" s="67">
        <f>INDEX('NREL Calcs'!$C$29:$AG$31,MATCH('LDV Cost Calcs'!$B152,'NREL Calcs'!$B$29:$B$31,0),MATCH('LDV Cost Calcs'!X$151,'NREL Calcs'!$C$28:$AG$28,0))*X146</f>
        <v>32963.260869766171</v>
      </c>
      <c r="Y152" s="67">
        <f>INDEX('NREL Calcs'!$C$29:$AG$31,MATCH('LDV Cost Calcs'!$B152,'NREL Calcs'!$B$29:$B$31,0),MATCH('LDV Cost Calcs'!Y$151,'NREL Calcs'!$C$28:$AG$28,0))*Y146</f>
        <v>32947.295428304387</v>
      </c>
      <c r="Z152" s="67">
        <f>INDEX('NREL Calcs'!$C$29:$AG$31,MATCH('LDV Cost Calcs'!$B152,'NREL Calcs'!$B$29:$B$31,0),MATCH('LDV Cost Calcs'!Z$151,'NREL Calcs'!$C$28:$AG$28,0))*Z146</f>
        <v>32926.990321657853</v>
      </c>
      <c r="AA152" s="67">
        <f>INDEX('NREL Calcs'!$C$29:$AG$31,MATCH('LDV Cost Calcs'!$B152,'NREL Calcs'!$B$29:$B$31,0),MATCH('LDV Cost Calcs'!AA$151,'NREL Calcs'!$C$28:$AG$28,0))*AA146</f>
        <v>32903.086497998935</v>
      </c>
      <c r="AB152" s="67">
        <f>INDEX('NREL Calcs'!$C$29:$AG$31,MATCH('LDV Cost Calcs'!$B152,'NREL Calcs'!$B$29:$B$31,0),MATCH('LDV Cost Calcs'!AB$151,'NREL Calcs'!$C$28:$AG$28,0))*AB146</f>
        <v>32874.893000348791</v>
      </c>
      <c r="AC152" s="67">
        <f>INDEX('NREL Calcs'!$C$29:$AG$31,MATCH('LDV Cost Calcs'!$B152,'NREL Calcs'!$B$29:$B$31,0),MATCH('LDV Cost Calcs'!AC$151,'NREL Calcs'!$C$28:$AG$28,0))*AC146</f>
        <v>32855.090893436885</v>
      </c>
      <c r="AD152" s="67">
        <f>INDEX('NREL Calcs'!$C$29:$AG$31,MATCH('LDV Cost Calcs'!$B152,'NREL Calcs'!$B$29:$B$31,0),MATCH('LDV Cost Calcs'!AD$151,'NREL Calcs'!$C$28:$AG$28,0))*AD146</f>
        <v>32833.969782459295</v>
      </c>
      <c r="AE152" s="67">
        <f>INDEX('NREL Calcs'!$C$29:$AG$31,MATCH('LDV Cost Calcs'!$B152,'NREL Calcs'!$B$29:$B$31,0),MATCH('LDV Cost Calcs'!AE$151,'NREL Calcs'!$C$28:$AG$28,0))*AE146</f>
        <v>32816.713883340315</v>
      </c>
      <c r="AF152" s="67">
        <f>INDEX('NREL Calcs'!$C$29:$AG$31,MATCH('LDV Cost Calcs'!$B152,'NREL Calcs'!$B$29:$B$31,0),MATCH('LDV Cost Calcs'!AF$151,'NREL Calcs'!$C$28:$AG$28,0))*AF146</f>
        <v>32792.249589179504</v>
      </c>
      <c r="AG152" s="67">
        <f>INDEX('NREL Calcs'!$C$29:$AG$31,MATCH('LDV Cost Calcs'!$B152,'NREL Calcs'!$B$29:$B$31,0),MATCH('LDV Cost Calcs'!AG$151,'NREL Calcs'!$C$28:$AG$28,0))*AG146</f>
        <v>32757.347853553154</v>
      </c>
    </row>
    <row r="153" spans="1:35" x14ac:dyDescent="0.35">
      <c r="B153" t="s">
        <v>1515</v>
      </c>
      <c r="C153" s="67">
        <f>INDEX('NREL Calcs'!$C$29:$AG$31,MATCH('LDV Cost Calcs'!$B153,'NREL Calcs'!$B$29:$B$31,0),MATCH('LDV Cost Calcs'!C$151,'NREL Calcs'!$C$28:$AG$28,0))*C147</f>
        <v>49995.669646960996</v>
      </c>
      <c r="D153" s="67">
        <f>INDEX('NREL Calcs'!$C$29:$AG$31,MATCH('LDV Cost Calcs'!$B153,'NREL Calcs'!$B$29:$B$31,0),MATCH('LDV Cost Calcs'!D$151,'NREL Calcs'!$C$28:$AG$28,0))*D147</f>
        <v>49322.031336574968</v>
      </c>
      <c r="E153" s="67">
        <f>INDEX('NREL Calcs'!$C$29:$AG$31,MATCH('LDV Cost Calcs'!$B153,'NREL Calcs'!$B$29:$B$31,0),MATCH('LDV Cost Calcs'!E$151,'NREL Calcs'!$C$28:$AG$28,0))*E147</f>
        <v>48398.610285169394</v>
      </c>
      <c r="F153" s="67">
        <f>INDEX('NREL Calcs'!$C$29:$AG$31,MATCH('LDV Cost Calcs'!$B153,'NREL Calcs'!$B$29:$B$31,0),MATCH('LDV Cost Calcs'!F$151,'NREL Calcs'!$C$28:$AG$28,0))*F147</f>
        <v>47740.753353193082</v>
      </c>
      <c r="G153" s="67">
        <f>INDEX('NREL Calcs'!$C$29:$AG$31,MATCH('LDV Cost Calcs'!$B153,'NREL Calcs'!$B$29:$B$31,0),MATCH('LDV Cost Calcs'!G$151,'NREL Calcs'!$C$28:$AG$28,0))*G147</f>
        <v>47128.673676952247</v>
      </c>
      <c r="H153" s="67">
        <f>INDEX('NREL Calcs'!$C$29:$AG$31,MATCH('LDV Cost Calcs'!$B153,'NREL Calcs'!$B$29:$B$31,0),MATCH('LDV Cost Calcs'!H$151,'NREL Calcs'!$C$28:$AG$28,0))*H147</f>
        <v>46586.655155213499</v>
      </c>
      <c r="I153" s="67">
        <f>INDEX('NREL Calcs'!$C$29:$AG$31,MATCH('LDV Cost Calcs'!$B153,'NREL Calcs'!$B$29:$B$31,0),MATCH('LDV Cost Calcs'!I$151,'NREL Calcs'!$C$28:$AG$28,0))*I147</f>
        <v>46021.601242640994</v>
      </c>
      <c r="J153" s="67">
        <f>INDEX('NREL Calcs'!$C$29:$AG$31,MATCH('LDV Cost Calcs'!$B153,'NREL Calcs'!$B$29:$B$31,0),MATCH('LDV Cost Calcs'!J$151,'NREL Calcs'!$C$28:$AG$28,0))*J147</f>
        <v>45408.295378041585</v>
      </c>
      <c r="K153" s="67">
        <f>INDEX('NREL Calcs'!$C$29:$AG$31,MATCH('LDV Cost Calcs'!$B153,'NREL Calcs'!$B$29:$B$31,0),MATCH('LDV Cost Calcs'!K$151,'NREL Calcs'!$C$28:$AG$28,0))*K147</f>
        <v>44819.94304152899</v>
      </c>
      <c r="L153" s="67">
        <f>INDEX('NREL Calcs'!$C$29:$AG$31,MATCH('LDV Cost Calcs'!$B153,'NREL Calcs'!$B$29:$B$31,0),MATCH('LDV Cost Calcs'!L$151,'NREL Calcs'!$C$28:$AG$28,0))*L147</f>
        <v>44271.263392948036</v>
      </c>
      <c r="M153" s="67">
        <f>INDEX('NREL Calcs'!$C$29:$AG$31,MATCH('LDV Cost Calcs'!$B153,'NREL Calcs'!$B$29:$B$31,0),MATCH('LDV Cost Calcs'!M$151,'NREL Calcs'!$C$28:$AG$28,0))*M147</f>
        <v>43703.913836957596</v>
      </c>
      <c r="N153" s="67">
        <f>INDEX('NREL Calcs'!$C$29:$AG$31,MATCH('LDV Cost Calcs'!$B153,'NREL Calcs'!$B$29:$B$31,0),MATCH('LDV Cost Calcs'!N$151,'NREL Calcs'!$C$28:$AG$28,0))*N147</f>
        <v>43228.433987532226</v>
      </c>
      <c r="O153" s="67">
        <f>INDEX('NREL Calcs'!$C$29:$AG$31,MATCH('LDV Cost Calcs'!$B153,'NREL Calcs'!$B$29:$B$31,0),MATCH('LDV Cost Calcs'!O$151,'NREL Calcs'!$C$28:$AG$28,0))*O147</f>
        <v>42768.507034356458</v>
      </c>
      <c r="P153" s="67">
        <f>INDEX('NREL Calcs'!$C$29:$AG$31,MATCH('LDV Cost Calcs'!$B153,'NREL Calcs'!$B$29:$B$31,0),MATCH('LDV Cost Calcs'!P$151,'NREL Calcs'!$C$28:$AG$28,0))*P147</f>
        <v>42332.115813258963</v>
      </c>
      <c r="Q153" s="67">
        <f>INDEX('NREL Calcs'!$C$29:$AG$31,MATCH('LDV Cost Calcs'!$B153,'NREL Calcs'!$B$29:$B$31,0),MATCH('LDV Cost Calcs'!Q$151,'NREL Calcs'!$C$28:$AG$28,0))*Q147</f>
        <v>41864.140756710221</v>
      </c>
      <c r="R153" s="67">
        <f>INDEX('NREL Calcs'!$C$29:$AG$31,MATCH('LDV Cost Calcs'!$B153,'NREL Calcs'!$B$29:$B$31,0),MATCH('LDV Cost Calcs'!R$151,'NREL Calcs'!$C$28:$AG$28,0))*R147</f>
        <v>41450.036147431747</v>
      </c>
      <c r="S153" s="67">
        <f>INDEX('NREL Calcs'!$C$29:$AG$31,MATCH('LDV Cost Calcs'!$B153,'NREL Calcs'!$B$29:$B$31,0),MATCH('LDV Cost Calcs'!S$151,'NREL Calcs'!$C$28:$AG$28,0))*S147</f>
        <v>41051.496570448107</v>
      </c>
      <c r="T153" s="67">
        <f>INDEX('NREL Calcs'!$C$29:$AG$31,MATCH('LDV Cost Calcs'!$B153,'NREL Calcs'!$B$29:$B$31,0),MATCH('LDV Cost Calcs'!T$151,'NREL Calcs'!$C$28:$AG$28,0))*T147</f>
        <v>40656.178978299096</v>
      </c>
      <c r="U153" s="67">
        <f>INDEX('NREL Calcs'!$C$29:$AG$31,MATCH('LDV Cost Calcs'!$B153,'NREL Calcs'!$B$29:$B$31,0),MATCH('LDV Cost Calcs'!U$151,'NREL Calcs'!$C$28:$AG$28,0))*U147</f>
        <v>40272.02279711375</v>
      </c>
      <c r="V153" s="67">
        <f>INDEX('NREL Calcs'!$C$29:$AG$31,MATCH('LDV Cost Calcs'!$B153,'NREL Calcs'!$B$29:$B$31,0),MATCH('LDV Cost Calcs'!V$151,'NREL Calcs'!$C$28:$AG$28,0))*V147</f>
        <v>39916.310742718561</v>
      </c>
      <c r="W153" s="67">
        <f>INDEX('NREL Calcs'!$C$29:$AG$31,MATCH('LDV Cost Calcs'!$B153,'NREL Calcs'!$B$29:$B$31,0),MATCH('LDV Cost Calcs'!W$151,'NREL Calcs'!$C$28:$AG$28,0))*W147</f>
        <v>39566.155380538941</v>
      </c>
      <c r="X153" s="67">
        <f>INDEX('NREL Calcs'!$C$29:$AG$31,MATCH('LDV Cost Calcs'!$B153,'NREL Calcs'!$B$29:$B$31,0),MATCH('LDV Cost Calcs'!X$151,'NREL Calcs'!$C$28:$AG$28,0))*X147</f>
        <v>39276.758173214599</v>
      </c>
      <c r="Y153" s="67">
        <f>INDEX('NREL Calcs'!$C$29:$AG$31,MATCH('LDV Cost Calcs'!$B153,'NREL Calcs'!$B$29:$B$31,0),MATCH('LDV Cost Calcs'!Y$151,'NREL Calcs'!$C$28:$AG$28,0))*Y147</f>
        <v>38993.075084140262</v>
      </c>
      <c r="Z153" s="67">
        <f>INDEX('NREL Calcs'!$C$29:$AG$31,MATCH('LDV Cost Calcs'!$B153,'NREL Calcs'!$B$29:$B$31,0),MATCH('LDV Cost Calcs'!Z$151,'NREL Calcs'!$C$28:$AG$28,0))*Z147</f>
        <v>38707.023360794548</v>
      </c>
      <c r="AA153" s="67">
        <f>INDEX('NREL Calcs'!$C$29:$AG$31,MATCH('LDV Cost Calcs'!$B153,'NREL Calcs'!$B$29:$B$31,0),MATCH('LDV Cost Calcs'!AA$151,'NREL Calcs'!$C$28:$AG$28,0))*AA147</f>
        <v>38416.634530435425</v>
      </c>
      <c r="AB153" s="67">
        <f>INDEX('NREL Calcs'!$C$29:$AG$31,MATCH('LDV Cost Calcs'!$B153,'NREL Calcs'!$B$29:$B$31,0),MATCH('LDV Cost Calcs'!AB$151,'NREL Calcs'!$C$28:$AG$28,0))*AB147</f>
        <v>38120.48145951597</v>
      </c>
      <c r="AC153" s="67">
        <f>INDEX('NREL Calcs'!$C$29:$AG$31,MATCH('LDV Cost Calcs'!$B153,'NREL Calcs'!$B$29:$B$31,0),MATCH('LDV Cost Calcs'!AC$151,'NREL Calcs'!$C$28:$AG$28,0))*AC147</f>
        <v>37835.721191988036</v>
      </c>
      <c r="AD153" s="67">
        <f>INDEX('NREL Calcs'!$C$29:$AG$31,MATCH('LDV Cost Calcs'!$B153,'NREL Calcs'!$B$29:$B$31,0),MATCH('LDV Cost Calcs'!AD$151,'NREL Calcs'!$C$28:$AG$28,0))*AD147</f>
        <v>37550.630364970923</v>
      </c>
      <c r="AE153" s="67">
        <f>INDEX('NREL Calcs'!$C$29:$AG$31,MATCH('LDV Cost Calcs'!$B153,'NREL Calcs'!$B$29:$B$31,0),MATCH('LDV Cost Calcs'!AE$151,'NREL Calcs'!$C$28:$AG$28,0))*AE147</f>
        <v>37269.208736578592</v>
      </c>
      <c r="AF153" s="67">
        <f>INDEX('NREL Calcs'!$C$29:$AG$31,MATCH('LDV Cost Calcs'!$B153,'NREL Calcs'!$B$29:$B$31,0),MATCH('LDV Cost Calcs'!AF$151,'NREL Calcs'!$C$28:$AG$28,0))*AF147</f>
        <v>36980.328996869255</v>
      </c>
      <c r="AG153" s="67">
        <f>INDEX('NREL Calcs'!$C$29:$AG$31,MATCH('LDV Cost Calcs'!$B153,'NREL Calcs'!$B$29:$B$31,0),MATCH('LDV Cost Calcs'!AG$151,'NREL Calcs'!$C$28:$AG$28,0))*AG147</f>
        <v>36683.241130522299</v>
      </c>
    </row>
    <row r="154" spans="1:35" x14ac:dyDescent="0.35">
      <c r="B154" t="s">
        <v>1516</v>
      </c>
      <c r="C154" s="67">
        <f>INDEX('NREL Calcs'!$C$29:$AG$31,MATCH('LDV Cost Calcs'!$B154,'NREL Calcs'!$B$29:$B$31,0),MATCH('LDV Cost Calcs'!C$151,'NREL Calcs'!$C$28:$AG$28,0))*C148</f>
        <v>35443.546139439881</v>
      </c>
      <c r="D154" s="67">
        <f>INDEX('NREL Calcs'!$C$29:$AG$31,MATCH('LDV Cost Calcs'!$B154,'NREL Calcs'!$B$29:$B$31,0),MATCH('LDV Cost Calcs'!D$151,'NREL Calcs'!$C$28:$AG$28,0))*D148</f>
        <v>35360.226658704581</v>
      </c>
      <c r="E154" s="67">
        <f>INDEX('NREL Calcs'!$C$29:$AG$31,MATCH('LDV Cost Calcs'!$B154,'NREL Calcs'!$B$29:$B$31,0),MATCH('LDV Cost Calcs'!E$151,'NREL Calcs'!$C$28:$AG$28,0))*E148</f>
        <v>35160.970095567725</v>
      </c>
      <c r="F154" s="67">
        <f>INDEX('NREL Calcs'!$C$29:$AG$31,MATCH('LDV Cost Calcs'!$B154,'NREL Calcs'!$B$29:$B$31,0),MATCH('LDV Cost Calcs'!F$151,'NREL Calcs'!$C$28:$AG$28,0))*F148</f>
        <v>35258.109905479396</v>
      </c>
      <c r="G154" s="67">
        <f>INDEX('NREL Calcs'!$C$29:$AG$31,MATCH('LDV Cost Calcs'!$B154,'NREL Calcs'!$B$29:$B$31,0),MATCH('LDV Cost Calcs'!G$151,'NREL Calcs'!$C$28:$AG$28,0))*G148</f>
        <v>35355.449623954009</v>
      </c>
      <c r="H154" s="67">
        <f>INDEX('NREL Calcs'!$C$29:$AG$31,MATCH('LDV Cost Calcs'!$B154,'NREL Calcs'!$B$29:$B$31,0),MATCH('LDV Cost Calcs'!H$151,'NREL Calcs'!$C$28:$AG$28,0))*H148</f>
        <v>35460.547725955621</v>
      </c>
      <c r="I154" s="67">
        <f>INDEX('NREL Calcs'!$C$29:$AG$31,MATCH('LDV Cost Calcs'!$B154,'NREL Calcs'!$B$29:$B$31,0),MATCH('LDV Cost Calcs'!I$151,'NREL Calcs'!$C$28:$AG$28,0))*I148</f>
        <v>35551.20579131179</v>
      </c>
      <c r="J154" s="67">
        <f>INDEX('NREL Calcs'!$C$29:$AG$31,MATCH('LDV Cost Calcs'!$B154,'NREL Calcs'!$B$29:$B$31,0),MATCH('LDV Cost Calcs'!J$151,'NREL Calcs'!$C$28:$AG$28,0))*J148</f>
        <v>35554.318338786885</v>
      </c>
      <c r="K154" s="67">
        <f>INDEX('NREL Calcs'!$C$29:$AG$31,MATCH('LDV Cost Calcs'!$B154,'NREL Calcs'!$B$29:$B$31,0),MATCH('LDV Cost Calcs'!K$151,'NREL Calcs'!$C$28:$AG$28,0))*K148</f>
        <v>35536.489675236815</v>
      </c>
      <c r="L154" s="67">
        <f>INDEX('NREL Calcs'!$C$29:$AG$31,MATCH('LDV Cost Calcs'!$B154,'NREL Calcs'!$B$29:$B$31,0),MATCH('LDV Cost Calcs'!L$151,'NREL Calcs'!$C$28:$AG$28,0))*L148</f>
        <v>35520.644078929421</v>
      </c>
      <c r="M154" s="67">
        <f>INDEX('NREL Calcs'!$C$29:$AG$31,MATCH('LDV Cost Calcs'!$B154,'NREL Calcs'!$B$29:$B$31,0),MATCH('LDV Cost Calcs'!M$151,'NREL Calcs'!$C$28:$AG$28,0))*M148</f>
        <v>35462.402789417509</v>
      </c>
      <c r="N154" s="67">
        <f>INDEX('NREL Calcs'!$C$29:$AG$31,MATCH('LDV Cost Calcs'!$B154,'NREL Calcs'!$B$29:$B$31,0),MATCH('LDV Cost Calcs'!N$151,'NREL Calcs'!$C$28:$AG$28,0))*N148</f>
        <v>35452.156437686608</v>
      </c>
      <c r="O154" s="67">
        <f>INDEX('NREL Calcs'!$C$29:$AG$31,MATCH('LDV Cost Calcs'!$B154,'NREL Calcs'!$B$29:$B$31,0),MATCH('LDV Cost Calcs'!O$151,'NREL Calcs'!$C$28:$AG$28,0))*O148</f>
        <v>35431.010191396104</v>
      </c>
      <c r="P154" s="67">
        <f>INDEX('NREL Calcs'!$C$29:$AG$31,MATCH('LDV Cost Calcs'!$B154,'NREL Calcs'!$B$29:$B$31,0),MATCH('LDV Cost Calcs'!P$151,'NREL Calcs'!$C$28:$AG$28,0))*P148</f>
        <v>35416.023111929855</v>
      </c>
      <c r="Q154" s="67">
        <f>INDEX('NREL Calcs'!$C$29:$AG$31,MATCH('LDV Cost Calcs'!$B154,'NREL Calcs'!$B$29:$B$31,0),MATCH('LDV Cost Calcs'!Q$151,'NREL Calcs'!$C$28:$AG$28,0))*Q148</f>
        <v>35340.805878521307</v>
      </c>
      <c r="R154" s="67">
        <f>INDEX('NREL Calcs'!$C$29:$AG$31,MATCH('LDV Cost Calcs'!$B154,'NREL Calcs'!$B$29:$B$31,0),MATCH('LDV Cost Calcs'!R$151,'NREL Calcs'!$C$28:$AG$28,0))*R148</f>
        <v>35303.583721348135</v>
      </c>
      <c r="S154" s="67">
        <f>INDEX('NREL Calcs'!$C$29:$AG$31,MATCH('LDV Cost Calcs'!$B154,'NREL Calcs'!$B$29:$B$31,0),MATCH('LDV Cost Calcs'!S$151,'NREL Calcs'!$C$28:$AG$28,0))*S148</f>
        <v>35259.184047524141</v>
      </c>
      <c r="T154" s="67">
        <f>INDEX('NREL Calcs'!$C$29:$AG$31,MATCH('LDV Cost Calcs'!$B154,'NREL Calcs'!$B$29:$B$31,0),MATCH('LDV Cost Calcs'!T$151,'NREL Calcs'!$C$28:$AG$28,0))*T148</f>
        <v>35209.798529518819</v>
      </c>
      <c r="U154" s="67">
        <f>INDEX('NREL Calcs'!$C$29:$AG$31,MATCH('LDV Cost Calcs'!$B154,'NREL Calcs'!$B$29:$B$31,0),MATCH('LDV Cost Calcs'!U$151,'NREL Calcs'!$C$28:$AG$28,0))*U148</f>
        <v>35152.544641794288</v>
      </c>
      <c r="V154" s="67">
        <f>INDEX('NREL Calcs'!$C$29:$AG$31,MATCH('LDV Cost Calcs'!$B154,'NREL Calcs'!$B$29:$B$31,0),MATCH('LDV Cost Calcs'!V$151,'NREL Calcs'!$C$28:$AG$28,0))*V148</f>
        <v>35102.71435404833</v>
      </c>
      <c r="W154" s="67">
        <f>INDEX('NREL Calcs'!$C$29:$AG$31,MATCH('LDV Cost Calcs'!$B154,'NREL Calcs'!$B$29:$B$31,0),MATCH('LDV Cost Calcs'!W$151,'NREL Calcs'!$C$28:$AG$28,0))*W148</f>
        <v>35056.315093809841</v>
      </c>
      <c r="X154" s="67">
        <f>INDEX('NREL Calcs'!$C$29:$AG$31,MATCH('LDV Cost Calcs'!$B154,'NREL Calcs'!$B$29:$B$31,0),MATCH('LDV Cost Calcs'!X$151,'NREL Calcs'!$C$28:$AG$28,0))*X148</f>
        <v>35002.779446931898</v>
      </c>
      <c r="Y154" s="67">
        <f>INDEX('NREL Calcs'!$C$29:$AG$31,MATCH('LDV Cost Calcs'!$B154,'NREL Calcs'!$B$29:$B$31,0),MATCH('LDV Cost Calcs'!Y$151,'NREL Calcs'!$C$28:$AG$28,0))*Y148</f>
        <v>34954.454782612971</v>
      </c>
      <c r="Z154" s="67">
        <f>INDEX('NREL Calcs'!$C$29:$AG$31,MATCH('LDV Cost Calcs'!$B154,'NREL Calcs'!$B$29:$B$31,0),MATCH('LDV Cost Calcs'!Z$151,'NREL Calcs'!$C$28:$AG$28,0))*Z148</f>
        <v>34903.217715993742</v>
      </c>
      <c r="AA154" s="67">
        <f>INDEX('NREL Calcs'!$C$29:$AG$31,MATCH('LDV Cost Calcs'!$B154,'NREL Calcs'!$B$29:$B$31,0),MATCH('LDV Cost Calcs'!AA$151,'NREL Calcs'!$C$28:$AG$28,0))*AA148</f>
        <v>34847.527806000588</v>
      </c>
      <c r="AB154" s="67">
        <f>INDEX('NREL Calcs'!$C$29:$AG$31,MATCH('LDV Cost Calcs'!$B154,'NREL Calcs'!$B$29:$B$31,0),MATCH('LDV Cost Calcs'!AB$151,'NREL Calcs'!$C$28:$AG$28,0))*AB148</f>
        <v>34781.757500783431</v>
      </c>
      <c r="AC154" s="67">
        <f>INDEX('NREL Calcs'!$C$29:$AG$31,MATCH('LDV Cost Calcs'!$B154,'NREL Calcs'!$B$29:$B$31,0),MATCH('LDV Cost Calcs'!AC$151,'NREL Calcs'!$C$28:$AG$28,0))*AC148</f>
        <v>34733.004464959042</v>
      </c>
      <c r="AD154" s="67">
        <f>INDEX('NREL Calcs'!$C$29:$AG$31,MATCH('LDV Cost Calcs'!$B154,'NREL Calcs'!$B$29:$B$31,0),MATCH('LDV Cost Calcs'!AD$151,'NREL Calcs'!$C$28:$AG$28,0))*AD148</f>
        <v>34681.426394065616</v>
      </c>
      <c r="AE154" s="67">
        <f>INDEX('NREL Calcs'!$C$29:$AG$31,MATCH('LDV Cost Calcs'!$B154,'NREL Calcs'!$B$29:$B$31,0),MATCH('LDV Cost Calcs'!AE$151,'NREL Calcs'!$C$28:$AG$28,0))*AE148</f>
        <v>34631.950895522496</v>
      </c>
      <c r="AF154" s="67">
        <f>INDEX('NREL Calcs'!$C$29:$AG$31,MATCH('LDV Cost Calcs'!$B154,'NREL Calcs'!$B$29:$B$31,0),MATCH('LDV Cost Calcs'!AF$151,'NREL Calcs'!$C$28:$AG$28,0))*AF148</f>
        <v>34576.622556316885</v>
      </c>
      <c r="AG154" s="67">
        <f>INDEX('NREL Calcs'!$C$29:$AG$31,MATCH('LDV Cost Calcs'!$B154,'NREL Calcs'!$B$29:$B$31,0),MATCH('LDV Cost Calcs'!AG$151,'NREL Calcs'!$C$28:$AG$28,0))*AG148</f>
        <v>34512.987662623018</v>
      </c>
    </row>
    <row r="157" spans="1:35" x14ac:dyDescent="0.35">
      <c r="C157" s="1"/>
      <c r="E157" s="6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1640625" defaultRowHeight="14.5" x14ac:dyDescent="0.35"/>
  <cols>
    <col min="1" max="1" width="26" bestFit="1" customWidth="1"/>
  </cols>
  <sheetData>
    <row r="1" spans="1:33" s="2" customFormat="1" x14ac:dyDescent="0.35">
      <c r="A1" s="2" t="s">
        <v>208</v>
      </c>
    </row>
    <row r="2" spans="1:33" x14ac:dyDescent="0.3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3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3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3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3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3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35">
      <c r="A9" s="2" t="s">
        <v>209</v>
      </c>
    </row>
    <row r="10" spans="1:33" x14ac:dyDescent="0.3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3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3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3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3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3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35">
      <c r="A17" s="2" t="s">
        <v>210</v>
      </c>
    </row>
    <row r="18" spans="1:33" x14ac:dyDescent="0.35">
      <c r="A18" t="s">
        <v>211</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3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3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3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35">
      <c r="A23" t="s">
        <v>212</v>
      </c>
    </row>
    <row r="24" spans="1:33" x14ac:dyDescent="0.3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3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35">
      <c r="A27" s="2" t="s">
        <v>214</v>
      </c>
    </row>
    <row r="28" spans="1:33" x14ac:dyDescent="0.3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3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3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3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3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3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3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3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3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3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3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3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3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3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3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3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3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35">
      <c r="A46" s="2" t="s">
        <v>213</v>
      </c>
    </row>
    <row r="47" spans="1:33" x14ac:dyDescent="0.3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3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3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3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3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3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3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3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3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3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3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3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3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3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3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3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3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35">
      <c r="A65" s="2" t="s">
        <v>205</v>
      </c>
    </row>
    <row r="67" spans="1:33" x14ac:dyDescent="0.3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35">
      <c r="A68" t="s">
        <v>24</v>
      </c>
    </row>
    <row r="69" spans="1:33" x14ac:dyDescent="0.3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3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3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3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3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3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3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3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3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3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3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3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3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3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3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3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35">
      <c r="A86" t="s">
        <v>23</v>
      </c>
    </row>
    <row r="87" spans="1:33" x14ac:dyDescent="0.3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3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3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3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3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3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3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3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3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3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3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3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3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3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3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3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35">
      <c r="A104" t="s">
        <v>201</v>
      </c>
    </row>
    <row r="105" spans="1:33" x14ac:dyDescent="0.3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3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3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3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3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3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3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3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3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3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3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3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3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3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3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3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35">
      <c r="A122" s="20" t="str">
        <f>A6</f>
        <v>Plug-in 10 Gasoline Hybrid</v>
      </c>
    </row>
    <row r="123" spans="1:33" x14ac:dyDescent="0.3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3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3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3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3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3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3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3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3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3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3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3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3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3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3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3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35">
      <c r="A140" t="str">
        <f>A7</f>
        <v>Plug-in 40 Gasoline Hybrid</v>
      </c>
    </row>
    <row r="141" spans="1:33" x14ac:dyDescent="0.3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3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3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3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3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3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3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3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3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3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3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3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3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3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3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3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35">
      <c r="A158" s="2" t="s">
        <v>206</v>
      </c>
    </row>
    <row r="160" spans="1:33" x14ac:dyDescent="0.3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35">
      <c r="A161" t="str">
        <f t="shared" ref="A161:A169" si="10">A68</f>
        <v>100 Mile Electric Vehicle</v>
      </c>
    </row>
    <row r="162" spans="1:33" x14ac:dyDescent="0.3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3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3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3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3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3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3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3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3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3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3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3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3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3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3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3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35">
      <c r="A179" t="str">
        <f t="shared" ref="A179:A187" si="28">A86</f>
        <v>200 Mile Electric Vehicle</v>
      </c>
    </row>
    <row r="180" spans="1:33" x14ac:dyDescent="0.3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3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3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3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3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3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3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3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3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3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3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3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3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3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3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3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35">
      <c r="A197" t="str">
        <f t="shared" ref="A197:A205" si="46">A104</f>
        <v>300 Mile Electric Vehicle</v>
      </c>
    </row>
    <row r="198" spans="1:33" x14ac:dyDescent="0.3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3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3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3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3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3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3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3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3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3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3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3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3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3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3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3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35">
      <c r="A215" s="21" t="str">
        <f t="shared" ref="A215:A247" si="64">A122</f>
        <v>Plug-in 10 Gasoline Hybrid</v>
      </c>
      <c r="B215" t="str">
        <f>IF(B123=0,"",B29)</f>
        <v/>
      </c>
    </row>
    <row r="216" spans="1:33" x14ac:dyDescent="0.3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3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3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3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3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3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3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3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3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3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3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3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3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3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3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3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35">
      <c r="A232" s="21"/>
    </row>
    <row r="233" spans="1:33" x14ac:dyDescent="0.35">
      <c r="A233" s="21" t="str">
        <f t="shared" si="64"/>
        <v>Plug-in 40 Gasoline Hybrid</v>
      </c>
    </row>
    <row r="234" spans="1:33" x14ac:dyDescent="0.3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3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3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3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3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3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3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3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3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3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3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3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3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3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3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3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35">
      <c r="A251" s="2" t="s">
        <v>207</v>
      </c>
    </row>
    <row r="252" spans="1:33" x14ac:dyDescent="0.3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35">
      <c r="A253" t="s">
        <v>239</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35">
      <c r="A254" t="s">
        <v>215</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1640625" defaultRowHeight="14.5" x14ac:dyDescent="0.35"/>
  <cols>
    <col min="1" max="1" width="43.453125" customWidth="1"/>
  </cols>
  <sheetData>
    <row r="1" spans="1:4" x14ac:dyDescent="0.35">
      <c r="A1" t="s">
        <v>240</v>
      </c>
      <c r="B1">
        <v>43060</v>
      </c>
      <c r="D1" t="s">
        <v>244</v>
      </c>
    </row>
    <row r="2" spans="1:4" x14ac:dyDescent="0.35">
      <c r="D2" t="s">
        <v>243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workbookViewId="0"/>
  </sheetViews>
  <sheetFormatPr defaultColWidth="8.81640625" defaultRowHeight="14.5" x14ac:dyDescent="0.35"/>
  <cols>
    <col min="1" max="1" width="3.453125" customWidth="1"/>
    <col min="2" max="2" width="41.453125" customWidth="1"/>
  </cols>
  <sheetData>
    <row r="1" spans="2:36" x14ac:dyDescent="0.35">
      <c r="B1" s="1" t="s">
        <v>200</v>
      </c>
    </row>
    <row r="3" spans="2:36" x14ac:dyDescent="0.3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3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3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35">
      <c r="B6" s="1"/>
    </row>
    <row r="7" spans="2:36" x14ac:dyDescent="0.3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3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3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35">
      <c r="B10" s="1"/>
    </row>
    <row r="11" spans="2:36" x14ac:dyDescent="0.3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3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3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3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3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3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3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35">
      <c r="B18" s="5" t="s">
        <v>202</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35">
      <c r="B19" s="5" t="s">
        <v>203</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3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3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3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3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3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3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3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35">
      <c r="B28" s="5" t="s">
        <v>202</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35">
      <c r="B29" s="5" t="s">
        <v>203</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35">
      <c r="B31" t="s">
        <v>179</v>
      </c>
    </row>
    <row r="32" spans="2:36" x14ac:dyDescent="0.35">
      <c r="B32" t="s">
        <v>180</v>
      </c>
    </row>
    <row r="33" spans="2:36" x14ac:dyDescent="0.35">
      <c r="B33" t="s">
        <v>184</v>
      </c>
    </row>
    <row r="34" spans="2:36" x14ac:dyDescent="0.35">
      <c r="B34" t="s">
        <v>183</v>
      </c>
    </row>
    <row r="36" spans="2:36" x14ac:dyDescent="0.3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3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3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3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3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3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3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35">
      <c r="B43" s="5" t="s">
        <v>202</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35">
      <c r="B44" s="5" t="s">
        <v>203</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3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3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3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3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3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3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35">
      <c r="B51" s="5" t="s">
        <v>202</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35">
      <c r="B52" s="5" t="s">
        <v>203</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3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3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3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35">
      <c r="B57" s="1"/>
    </row>
    <row r="58" spans="2:36" x14ac:dyDescent="0.3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3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3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3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3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3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35">
      <c r="B64" s="5" t="s">
        <v>202</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35">
      <c r="B65" s="5" t="s">
        <v>203</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3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3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3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3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3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3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35">
      <c r="B72" s="5" t="s">
        <v>202</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35">
      <c r="B73" s="5" t="s">
        <v>203</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35">
      <c r="B76" t="s">
        <v>204</v>
      </c>
    </row>
    <row r="77" spans="2:36" x14ac:dyDescent="0.3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3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3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3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3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3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3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5" t="s">
        <v>202</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35">
      <c r="B85" s="5" t="s">
        <v>203</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35">
      <c r="B87" t="s">
        <v>193</v>
      </c>
    </row>
    <row r="88" spans="2:36" x14ac:dyDescent="0.35">
      <c r="B88" t="s">
        <v>195</v>
      </c>
    </row>
    <row r="89" spans="2:36" x14ac:dyDescent="0.35">
      <c r="B89" s="1" t="s">
        <v>192</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3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3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3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3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3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3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35">
      <c r="B96" s="5" t="s">
        <v>202</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35">
      <c r="B97" s="5" t="s">
        <v>203</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3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3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3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3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3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3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35">
      <c r="B104" s="5" t="s">
        <v>202</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35">
      <c r="B105" s="5" t="s">
        <v>203</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35">
      <c r="B107" t="s">
        <v>196</v>
      </c>
    </row>
    <row r="108" spans="2:36" x14ac:dyDescent="0.35">
      <c r="B108" t="s">
        <v>197</v>
      </c>
    </row>
    <row r="109" spans="2:36" x14ac:dyDescent="0.35">
      <c r="B109" s="1" t="s">
        <v>194</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3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3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3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3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3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3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35">
      <c r="B116" s="5" t="s">
        <v>202</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35">
      <c r="B117" s="5" t="s">
        <v>203</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35">
      <c r="B118" s="5"/>
    </row>
    <row r="119" spans="2:36" x14ac:dyDescent="0.35">
      <c r="B119" s="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0"/>
  <sheetViews>
    <sheetView workbookViewId="0"/>
  </sheetViews>
  <sheetFormatPr defaultColWidth="8.81640625" defaultRowHeight="14.5" x14ac:dyDescent="0.35"/>
  <cols>
    <col min="1" max="1" width="20.81640625" customWidth="1"/>
    <col min="2" max="2" width="23.453125" customWidth="1"/>
    <col min="3" max="3" width="19" customWidth="1"/>
    <col min="4" max="4" width="17.81640625" customWidth="1"/>
    <col min="5" max="5" width="14" customWidth="1"/>
    <col min="6" max="6" width="10.81640625" bestFit="1" customWidth="1"/>
  </cols>
  <sheetData>
    <row r="1" spans="1:5" x14ac:dyDescent="0.35">
      <c r="B1" s="29" t="s">
        <v>1170</v>
      </c>
    </row>
    <row r="2" spans="1:5" x14ac:dyDescent="0.35">
      <c r="A2" t="s">
        <v>1171</v>
      </c>
      <c r="B2" s="30">
        <f>B5*cpi_2018to2012</f>
        <v>65177.846652390654</v>
      </c>
    </row>
    <row r="4" spans="1:5" x14ac:dyDescent="0.35">
      <c r="B4" t="s">
        <v>1172</v>
      </c>
    </row>
    <row r="5" spans="1:5" x14ac:dyDescent="0.35">
      <c r="A5" t="s">
        <v>1171</v>
      </c>
      <c r="B5" s="31">
        <f>B19*B11+C19*B12+D19*B13</f>
        <v>71310.554324278608</v>
      </c>
      <c r="C5" s="32"/>
      <c r="D5" s="32"/>
    </row>
    <row r="8" spans="1:5" x14ac:dyDescent="0.35">
      <c r="A8" s="34" t="s">
        <v>1176</v>
      </c>
      <c r="B8" s="34"/>
      <c r="C8" s="34"/>
      <c r="D8" s="34"/>
      <c r="E8" s="34"/>
    </row>
    <row r="9" spans="1:5" x14ac:dyDescent="0.35">
      <c r="A9" t="s">
        <v>1177</v>
      </c>
      <c r="B9" s="35"/>
    </row>
    <row r="10" spans="1:5" ht="43.5" x14ac:dyDescent="0.35">
      <c r="B10" s="13" t="s">
        <v>1173</v>
      </c>
      <c r="C10" s="13" t="str">
        <f>B23</f>
        <v>Vehicle cost not including battery</v>
      </c>
      <c r="D10" s="13" t="str">
        <f>'EV freight truck batteries'!$D$19</f>
        <v>Battery cost (based on 2019 battery pack price)</v>
      </c>
      <c r="E10" t="s">
        <v>1178</v>
      </c>
    </row>
    <row r="11" spans="1:5" x14ac:dyDescent="0.35">
      <c r="A11" t="str">
        <f>A24</f>
        <v>2-3</v>
      </c>
      <c r="B11" s="31">
        <f>D11+C11</f>
        <v>65732</v>
      </c>
      <c r="C11" s="35">
        <f>B24</f>
        <v>55337</v>
      </c>
      <c r="D11" s="33">
        <f>'EV freight truck batteries'!D20</f>
        <v>10395</v>
      </c>
      <c r="E11" s="32">
        <f>D11/(D11+C11)</f>
        <v>0.15814215298484757</v>
      </c>
    </row>
    <row r="12" spans="1:5" x14ac:dyDescent="0.35">
      <c r="A12" t="str">
        <f>A25</f>
        <v>4-5</v>
      </c>
      <c r="B12" s="31">
        <f>D12+C12</f>
        <v>82459</v>
      </c>
      <c r="C12" s="35">
        <f>B25</f>
        <v>56664</v>
      </c>
      <c r="D12" s="33">
        <f>'EV freight truck batteries'!D21</f>
        <v>25795</v>
      </c>
      <c r="E12" s="32">
        <f>D12/(D12+C12)</f>
        <v>0.31282212978571167</v>
      </c>
    </row>
    <row r="13" spans="1:5" x14ac:dyDescent="0.35">
      <c r="A13" t="str">
        <f>A26</f>
        <v>6-7</v>
      </c>
      <c r="B13" s="31">
        <f>D13+C13</f>
        <v>119914</v>
      </c>
      <c r="C13" s="35">
        <f>B26</f>
        <v>81414</v>
      </c>
      <c r="D13" s="33">
        <f>'EV freight truck batteries'!D22</f>
        <v>38500</v>
      </c>
      <c r="E13" s="32">
        <f>D13/(D13+C13)</f>
        <v>0.32106342879063327</v>
      </c>
    </row>
    <row r="16" spans="1:5" x14ac:dyDescent="0.35">
      <c r="A16" s="34" t="s">
        <v>1349</v>
      </c>
      <c r="B16" s="34"/>
      <c r="C16" s="34"/>
      <c r="D16" s="34"/>
      <c r="E16" s="34"/>
    </row>
    <row r="17" spans="1:5" x14ac:dyDescent="0.35">
      <c r="B17" t="str">
        <f>'CARB ACT ISOR'!G27</f>
        <v>LDV Freight</v>
      </c>
    </row>
    <row r="18" spans="1:5" x14ac:dyDescent="0.35">
      <c r="B18" t="str">
        <f>'CARB ACT ISOR'!G28</f>
        <v>Class 2b-3</v>
      </c>
      <c r="C18" t="str">
        <f>'CARB ACT ISOR'!H28</f>
        <v>Class 4-5</v>
      </c>
      <c r="D18" t="str">
        <f>'CARB ACT ISOR'!I28</f>
        <v>Class 6-7</v>
      </c>
      <c r="E18" t="s">
        <v>1316</v>
      </c>
    </row>
    <row r="19" spans="1:5" x14ac:dyDescent="0.35">
      <c r="A19" s="13" t="str">
        <f>'CARB ACT ISOR'!F29</f>
        <v>Sales Share (2024-2030)</v>
      </c>
      <c r="B19" s="36">
        <f>SUM('Table 44'!K26:K32,'Table 49'!K26:K32)*1000/E19</f>
        <v>0.84903672433063349</v>
      </c>
      <c r="C19" s="36">
        <f>SUM('Table 49'!U26:U32)*1000*('CARB ACT ISOR'!H46/('CARB ACT ISOR'!I46+'CARB ACT ISOR'!H46))/E19</f>
        <v>6.9441673422480865E-2</v>
      </c>
      <c r="D19" s="36">
        <f>SUM('Table 49'!U26:U32)*1000*('CARB ACT ISOR'!I46/('CARB ACT ISOR'!I46+'CARB ACT ISOR'!H46))/E19</f>
        <v>8.1521602246885733E-2</v>
      </c>
      <c r="E19" s="68">
        <f>SUM('Table 44'!K26:K32,'Table 49'!K26:K32,'Table 49'!U26:U32)*1000</f>
        <v>10317224.670000002</v>
      </c>
    </row>
    <row r="21" spans="1:5" x14ac:dyDescent="0.35">
      <c r="C21" s="26"/>
    </row>
    <row r="22" spans="1:5" x14ac:dyDescent="0.35">
      <c r="A22" s="34" t="s">
        <v>1179</v>
      </c>
      <c r="B22" s="34"/>
      <c r="C22" s="34"/>
      <c r="D22" s="37"/>
      <c r="E22" s="37"/>
    </row>
    <row r="23" spans="1:5" ht="43.5" x14ac:dyDescent="0.35">
      <c r="B23" s="13" t="s">
        <v>1174</v>
      </c>
      <c r="C23" s="13" t="s">
        <v>1180</v>
      </c>
      <c r="D23" s="13" t="s">
        <v>1181</v>
      </c>
      <c r="E23" s="13" t="s">
        <v>1182</v>
      </c>
    </row>
    <row r="24" spans="1:5" x14ac:dyDescent="0.35">
      <c r="A24" t="str">
        <f>'EV freight trucks'!A33</f>
        <v>2-3</v>
      </c>
      <c r="B24" s="38">
        <f>C24-D24</f>
        <v>55337</v>
      </c>
      <c r="C24" s="38">
        <f>'EV freight trucks'!B33</f>
        <v>67068.5</v>
      </c>
      <c r="D24" s="38">
        <f>'EV freight truck batteries'!C20</f>
        <v>11731.5</v>
      </c>
      <c r="E24" s="32">
        <f>D24/C24</f>
        <v>0.17491818066603548</v>
      </c>
    </row>
    <row r="25" spans="1:5" x14ac:dyDescent="0.35">
      <c r="A25" t="str">
        <f>'EV freight trucks'!A34</f>
        <v>4-5</v>
      </c>
      <c r="B25" s="38">
        <f>C25-D25</f>
        <v>56664</v>
      </c>
      <c r="C25" s="38">
        <f>'EV freight trucks'!B34</f>
        <v>85775.5</v>
      </c>
      <c r="D25" s="38">
        <f>'EV freight truck batteries'!C21</f>
        <v>29111.500000000004</v>
      </c>
      <c r="E25" s="32">
        <f>D25/C25</f>
        <v>0.33939178436733103</v>
      </c>
    </row>
    <row r="26" spans="1:5" x14ac:dyDescent="0.35">
      <c r="A26" t="str">
        <f>'EV freight trucks'!A35</f>
        <v>6-7</v>
      </c>
      <c r="B26" s="38">
        <f>C26-D26</f>
        <v>81414</v>
      </c>
      <c r="C26" s="38">
        <f>'EV freight trucks'!B35</f>
        <v>124864</v>
      </c>
      <c r="D26" s="38">
        <f>'EV freight truck batteries'!C22</f>
        <v>43450</v>
      </c>
      <c r="E26" s="32">
        <f>D26/C26</f>
        <v>0.34797860071758074</v>
      </c>
    </row>
    <row r="30" spans="1:5" x14ac:dyDescent="0.35">
      <c r="A30" s="1" t="s">
        <v>1183</v>
      </c>
    </row>
    <row r="31" spans="1:5" x14ac:dyDescent="0.35">
      <c r="A31" t="s">
        <v>1184</v>
      </c>
    </row>
    <row r="32" spans="1:5" x14ac:dyDescent="0.35">
      <c r="B32" t="s">
        <v>1185</v>
      </c>
    </row>
    <row r="33" spans="1:4" x14ac:dyDescent="0.35">
      <c r="A33" s="39" t="s">
        <v>1186</v>
      </c>
      <c r="B33" s="38">
        <f>D48</f>
        <v>67068.5</v>
      </c>
    </row>
    <row r="34" spans="1:4" x14ac:dyDescent="0.35">
      <c r="A34" s="39" t="s">
        <v>1187</v>
      </c>
      <c r="B34" s="38">
        <f>D49</f>
        <v>85775.5</v>
      </c>
    </row>
    <row r="35" spans="1:4" x14ac:dyDescent="0.35">
      <c r="A35" s="39" t="s">
        <v>1188</v>
      </c>
      <c r="B35" s="38">
        <f>D50</f>
        <v>124864</v>
      </c>
    </row>
    <row r="37" spans="1:4" x14ac:dyDescent="0.35">
      <c r="A37" s="1" t="s">
        <v>1190</v>
      </c>
    </row>
    <row r="38" spans="1:4" x14ac:dyDescent="0.35">
      <c r="A38" t="s">
        <v>1184</v>
      </c>
    </row>
    <row r="39" spans="1:4" x14ac:dyDescent="0.35">
      <c r="A39" s="39" t="s">
        <v>1186</v>
      </c>
      <c r="B39">
        <f>'EV freight truck batteries'!B28</f>
        <v>55</v>
      </c>
      <c r="C39">
        <f>'EV freight truck batteries'!C28</f>
        <v>80</v>
      </c>
    </row>
    <row r="40" spans="1:4" x14ac:dyDescent="0.35">
      <c r="A40" s="39" t="s">
        <v>1187</v>
      </c>
      <c r="B40">
        <f>'EV freight truck batteries'!B29</f>
        <v>135</v>
      </c>
      <c r="C40">
        <f>'EV freight truck batteries'!C29</f>
        <v>200</v>
      </c>
    </row>
    <row r="41" spans="1:4" x14ac:dyDescent="0.35">
      <c r="A41" s="39" t="s">
        <v>1188</v>
      </c>
      <c r="B41">
        <f>'EV freight truck batteries'!B30</f>
        <v>200</v>
      </c>
      <c r="C41">
        <f>'EV freight truck batteries'!C30</f>
        <v>300</v>
      </c>
    </row>
    <row r="43" spans="1:4" x14ac:dyDescent="0.35">
      <c r="A43" s="1" t="s">
        <v>1191</v>
      </c>
      <c r="B43">
        <f>'EV freight truck batteries'!$E$38</f>
        <v>173.8</v>
      </c>
      <c r="C43" t="s">
        <v>1192</v>
      </c>
    </row>
    <row r="46" spans="1:4" x14ac:dyDescent="0.35">
      <c r="A46" s="1" t="s">
        <v>1193</v>
      </c>
    </row>
    <row r="47" spans="1:4" x14ac:dyDescent="0.35">
      <c r="A47" t="s">
        <v>1184</v>
      </c>
      <c r="D47" t="s">
        <v>1194</v>
      </c>
    </row>
    <row r="48" spans="1:4" x14ac:dyDescent="0.35">
      <c r="A48" s="39" t="s">
        <v>1186</v>
      </c>
      <c r="B48" s="38">
        <f>'EV freight truck batteries'!B38</f>
        <v>64896</v>
      </c>
      <c r="C48" s="38">
        <f>'EV freight truck batteries'!C38</f>
        <v>69241</v>
      </c>
      <c r="D48">
        <f>(C48+B48)/2</f>
        <v>67068.5</v>
      </c>
    </row>
    <row r="49" spans="1:4" x14ac:dyDescent="0.35">
      <c r="A49" s="39" t="s">
        <v>1187</v>
      </c>
      <c r="B49" s="38">
        <f>'EV freight truck batteries'!B39</f>
        <v>80127</v>
      </c>
      <c r="C49" s="38">
        <f>'EV freight truck batteries'!C39</f>
        <v>91424</v>
      </c>
      <c r="D49">
        <f>(C49+B49)/2</f>
        <v>85775.5</v>
      </c>
    </row>
    <row r="50" spans="1:4" x14ac:dyDescent="0.35">
      <c r="A50" s="39" t="s">
        <v>1188</v>
      </c>
      <c r="B50" s="38">
        <f>'EV freight truck batteries'!B40</f>
        <v>116174</v>
      </c>
      <c r="C50" s="38">
        <f>'EV freight truck batteries'!C40</f>
        <v>133554</v>
      </c>
      <c r="D50">
        <f>(C50+B50)/2</f>
        <v>124864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6"/>
  <sheetViews>
    <sheetView workbookViewId="0"/>
  </sheetViews>
  <sheetFormatPr defaultColWidth="8.81640625" defaultRowHeight="14.5" x14ac:dyDescent="0.35"/>
  <cols>
    <col min="1" max="1" width="17.81640625" customWidth="1"/>
    <col min="3" max="3" width="10.81640625" bestFit="1" customWidth="1"/>
    <col min="4" max="4" width="12.453125" customWidth="1"/>
  </cols>
  <sheetData>
    <row r="1" spans="1:7" x14ac:dyDescent="0.35">
      <c r="A1" t="s">
        <v>1196</v>
      </c>
    </row>
    <row r="2" spans="1:7" x14ac:dyDescent="0.35">
      <c r="A2" t="s">
        <v>1197</v>
      </c>
    </row>
    <row r="4" spans="1:7" x14ac:dyDescent="0.35">
      <c r="A4" t="s">
        <v>1198</v>
      </c>
    </row>
    <row r="5" spans="1:7" x14ac:dyDescent="0.35">
      <c r="A5" t="s">
        <v>1199</v>
      </c>
    </row>
    <row r="6" spans="1:7" x14ac:dyDescent="0.35">
      <c r="A6" s="40">
        <v>43004</v>
      </c>
    </row>
    <row r="7" spans="1:7" x14ac:dyDescent="0.35">
      <c r="A7" t="s">
        <v>1200</v>
      </c>
    </row>
    <row r="9" spans="1:7" x14ac:dyDescent="0.35">
      <c r="A9" s="34" t="s">
        <v>1191</v>
      </c>
      <c r="B9" s="37"/>
      <c r="C9" s="37"/>
      <c r="D9" s="37"/>
      <c r="E9" s="37"/>
      <c r="F9" s="37"/>
      <c r="G9" s="37"/>
    </row>
    <row r="10" spans="1:7" x14ac:dyDescent="0.35">
      <c r="A10" s="38">
        <v>154</v>
      </c>
      <c r="B10" t="s">
        <v>1201</v>
      </c>
      <c r="C10" t="s">
        <v>1202</v>
      </c>
    </row>
    <row r="11" spans="1:7" x14ac:dyDescent="0.35">
      <c r="A11" s="38"/>
    </row>
    <row r="12" spans="1:7" x14ac:dyDescent="0.35">
      <c r="A12" t="s">
        <v>1203</v>
      </c>
    </row>
    <row r="13" spans="1:7" x14ac:dyDescent="0.35">
      <c r="A13" t="s">
        <v>1204</v>
      </c>
    </row>
    <row r="14" spans="1:7" x14ac:dyDescent="0.35">
      <c r="A14" s="40">
        <v>43802</v>
      </c>
    </row>
    <row r="15" spans="1:7" x14ac:dyDescent="0.35">
      <c r="A15" s="12" t="s">
        <v>1205</v>
      </c>
    </row>
    <row r="17" spans="1:7" x14ac:dyDescent="0.35">
      <c r="A17" s="34" t="s">
        <v>1206</v>
      </c>
      <c r="B17" s="34"/>
      <c r="C17" s="34"/>
      <c r="D17" s="34"/>
      <c r="E17" s="34"/>
      <c r="F17" s="34"/>
      <c r="G17" s="34"/>
    </row>
    <row r="18" spans="1:7" x14ac:dyDescent="0.35">
      <c r="A18" t="s">
        <v>1184</v>
      </c>
    </row>
    <row r="19" spans="1:7" ht="58" x14ac:dyDescent="0.35">
      <c r="B19" t="str">
        <f t="shared" ref="B19:B24" si="0">E27</f>
        <v>Average</v>
      </c>
      <c r="C19" s="13" t="s">
        <v>1181</v>
      </c>
      <c r="D19" s="13" t="s">
        <v>1175</v>
      </c>
    </row>
    <row r="20" spans="1:7" x14ac:dyDescent="0.35">
      <c r="A20" s="39" t="s">
        <v>1186</v>
      </c>
      <c r="B20">
        <f t="shared" si="0"/>
        <v>67.5</v>
      </c>
      <c r="C20" s="38">
        <f>B20*$E$38</f>
        <v>11731.5</v>
      </c>
      <c r="D20" s="33">
        <f>B20*$A$10</f>
        <v>10395</v>
      </c>
    </row>
    <row r="21" spans="1:7" x14ac:dyDescent="0.35">
      <c r="A21" s="39" t="s">
        <v>1187</v>
      </c>
      <c r="B21">
        <f t="shared" si="0"/>
        <v>167.5</v>
      </c>
      <c r="C21" s="38">
        <f>B21*$E$38</f>
        <v>29111.500000000004</v>
      </c>
      <c r="D21" s="33">
        <f>B21*$A$10</f>
        <v>25795</v>
      </c>
    </row>
    <row r="22" spans="1:7" x14ac:dyDescent="0.35">
      <c r="A22" s="39" t="s">
        <v>1188</v>
      </c>
      <c r="B22">
        <f t="shared" si="0"/>
        <v>250</v>
      </c>
      <c r="C22" s="38">
        <f>B22*$E$38</f>
        <v>43450</v>
      </c>
      <c r="D22" s="33">
        <f>B22*$A$10</f>
        <v>38500</v>
      </c>
    </row>
    <row r="23" spans="1:7" x14ac:dyDescent="0.35">
      <c r="A23" s="39">
        <v>8</v>
      </c>
      <c r="B23">
        <f t="shared" si="0"/>
        <v>300</v>
      </c>
      <c r="C23" s="38">
        <f>B23*$E$38</f>
        <v>52140</v>
      </c>
      <c r="D23" s="33">
        <f>B23*$A$10</f>
        <v>46200</v>
      </c>
    </row>
    <row r="24" spans="1:7" x14ac:dyDescent="0.35">
      <c r="A24" s="39" t="s">
        <v>1189</v>
      </c>
      <c r="B24">
        <f t="shared" si="0"/>
        <v>400</v>
      </c>
      <c r="C24" s="38">
        <f>B24*$E$38</f>
        <v>69520</v>
      </c>
      <c r="D24" s="33">
        <f>B24*$A$10</f>
        <v>61600</v>
      </c>
    </row>
    <row r="25" spans="1:7" x14ac:dyDescent="0.35">
      <c r="A25" s="39"/>
    </row>
    <row r="26" spans="1:7" x14ac:dyDescent="0.35">
      <c r="A26" t="s">
        <v>1184</v>
      </c>
    </row>
    <row r="27" spans="1:7" x14ac:dyDescent="0.35">
      <c r="B27" t="s">
        <v>1207</v>
      </c>
      <c r="C27" t="s">
        <v>1208</v>
      </c>
      <c r="D27" t="s">
        <v>1209</v>
      </c>
      <c r="E27" t="s">
        <v>1194</v>
      </c>
    </row>
    <row r="28" spans="1:7" x14ac:dyDescent="0.35">
      <c r="A28" s="39" t="s">
        <v>1186</v>
      </c>
      <c r="B28">
        <v>55</v>
      </c>
      <c r="C28">
        <v>80</v>
      </c>
      <c r="D28">
        <f>C28-B28</f>
        <v>25</v>
      </c>
      <c r="E28">
        <f>(C28+B28)/2</f>
        <v>67.5</v>
      </c>
    </row>
    <row r="29" spans="1:7" x14ac:dyDescent="0.35">
      <c r="A29" s="39" t="s">
        <v>1187</v>
      </c>
      <c r="B29">
        <v>135</v>
      </c>
      <c r="C29">
        <v>200</v>
      </c>
      <c r="D29">
        <f t="shared" ref="D29:D30" si="1">C29-B29</f>
        <v>65</v>
      </c>
      <c r="E29">
        <f t="shared" ref="E29:E30" si="2">(C29+B29)/2</f>
        <v>167.5</v>
      </c>
    </row>
    <row r="30" spans="1:7" x14ac:dyDescent="0.35">
      <c r="A30" s="39" t="s">
        <v>1188</v>
      </c>
      <c r="B30">
        <v>200</v>
      </c>
      <c r="C30">
        <v>300</v>
      </c>
      <c r="D30">
        <f t="shared" si="1"/>
        <v>100</v>
      </c>
      <c r="E30">
        <f t="shared" si="2"/>
        <v>250</v>
      </c>
    </row>
    <row r="31" spans="1:7" x14ac:dyDescent="0.35">
      <c r="A31" s="39">
        <v>8</v>
      </c>
      <c r="B31">
        <v>240</v>
      </c>
      <c r="C31">
        <v>360</v>
      </c>
      <c r="D31">
        <f>C31-B31</f>
        <v>120</v>
      </c>
      <c r="E31">
        <f>(C31+B31)/2</f>
        <v>300</v>
      </c>
    </row>
    <row r="32" spans="1:7" x14ac:dyDescent="0.35">
      <c r="A32" s="39" t="s">
        <v>1189</v>
      </c>
      <c r="B32">
        <v>400</v>
      </c>
      <c r="E32">
        <f>B32</f>
        <v>400</v>
      </c>
    </row>
    <row r="34" spans="1:7" x14ac:dyDescent="0.35">
      <c r="A34" s="34" t="s">
        <v>1210</v>
      </c>
      <c r="B34" s="37"/>
      <c r="C34" s="37"/>
      <c r="D34" s="37"/>
      <c r="E34" s="37"/>
      <c r="F34" s="37"/>
      <c r="G34" s="37"/>
    </row>
    <row r="36" spans="1:7" x14ac:dyDescent="0.35">
      <c r="A36" t="s">
        <v>1184</v>
      </c>
    </row>
    <row r="37" spans="1:7" x14ac:dyDescent="0.35">
      <c r="E37" t="s">
        <v>1211</v>
      </c>
    </row>
    <row r="38" spans="1:7" x14ac:dyDescent="0.35">
      <c r="A38" s="39" t="s">
        <v>1186</v>
      </c>
      <c r="B38">
        <f>64896</f>
        <v>64896</v>
      </c>
      <c r="C38">
        <v>69241</v>
      </c>
      <c r="D38">
        <f>C38-B38</f>
        <v>4345</v>
      </c>
      <c r="E38">
        <f>D38/D28</f>
        <v>173.8</v>
      </c>
    </row>
    <row r="39" spans="1:7" x14ac:dyDescent="0.35">
      <c r="A39" s="39" t="s">
        <v>1187</v>
      </c>
      <c r="B39">
        <v>80127</v>
      </c>
      <c r="C39">
        <v>91424</v>
      </c>
      <c r="D39">
        <f>C39-B39</f>
        <v>11297</v>
      </c>
      <c r="E39">
        <f>D39/D29</f>
        <v>173.8</v>
      </c>
    </row>
    <row r="40" spans="1:7" x14ac:dyDescent="0.35">
      <c r="A40" s="39" t="s">
        <v>1188</v>
      </c>
      <c r="B40">
        <v>116174</v>
      </c>
      <c r="C40">
        <v>133554</v>
      </c>
      <c r="D40">
        <f t="shared" ref="D40" si="3">C40-B40</f>
        <v>17380</v>
      </c>
      <c r="E40">
        <f>D40/D30</f>
        <v>173.8</v>
      </c>
    </row>
    <row r="41" spans="1:7" x14ac:dyDescent="0.35">
      <c r="A41" s="39">
        <v>8</v>
      </c>
      <c r="B41">
        <v>154799</v>
      </c>
      <c r="C41">
        <v>175655</v>
      </c>
      <c r="D41">
        <f>C41-B41</f>
        <v>20856</v>
      </c>
      <c r="E41">
        <f>D41/D31</f>
        <v>173.8</v>
      </c>
    </row>
    <row r="43" spans="1:7" x14ac:dyDescent="0.35">
      <c r="A43" s="39" t="s">
        <v>1195</v>
      </c>
      <c r="B43">
        <v>201351</v>
      </c>
    </row>
    <row r="45" spans="1:7" x14ac:dyDescent="0.35">
      <c r="A45" t="s">
        <v>1212</v>
      </c>
    </row>
    <row r="46" spans="1:7" x14ac:dyDescent="0.35">
      <c r="A46" t="s">
        <v>1213</v>
      </c>
    </row>
  </sheetData>
  <hyperlinks>
    <hyperlink ref="A15" r:id="rId1" xr:uid="{00000000-0004-0000-0A00-000000000000}"/>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91"/>
  <sheetViews>
    <sheetView workbookViewId="0"/>
  </sheetViews>
  <sheetFormatPr defaultColWidth="8.81640625" defaultRowHeight="14.5" x14ac:dyDescent="0.35"/>
  <cols>
    <col min="1" max="1" width="30.453125" customWidth="1"/>
    <col min="2" max="2" width="16.453125" customWidth="1"/>
    <col min="3" max="3" width="20" customWidth="1"/>
    <col min="4" max="5" width="16.453125" customWidth="1"/>
    <col min="6" max="6" width="25.453125" customWidth="1"/>
    <col min="7" max="11" width="16" customWidth="1"/>
    <col min="12" max="12" width="13.453125" customWidth="1"/>
  </cols>
  <sheetData>
    <row r="1" spans="1:7" x14ac:dyDescent="0.35">
      <c r="A1" t="s">
        <v>1214</v>
      </c>
    </row>
    <row r="2" spans="1:7" x14ac:dyDescent="0.35">
      <c r="A2" s="41" t="s">
        <v>1215</v>
      </c>
    </row>
    <row r="3" spans="1:7" x14ac:dyDescent="0.35">
      <c r="A3" s="12" t="s">
        <v>1216</v>
      </c>
    </row>
    <row r="5" spans="1:7" x14ac:dyDescent="0.35">
      <c r="A5" s="42" t="s">
        <v>1217</v>
      </c>
    </row>
    <row r="6" spans="1:7" x14ac:dyDescent="0.35">
      <c r="A6" s="43" t="s">
        <v>1218</v>
      </c>
    </row>
    <row r="7" spans="1:7" x14ac:dyDescent="0.35">
      <c r="A7" s="44" t="s">
        <v>1219</v>
      </c>
    </row>
    <row r="15" spans="1:7" ht="15.5" x14ac:dyDescent="0.35">
      <c r="F15" s="45" t="s">
        <v>1220</v>
      </c>
      <c r="G15" s="45"/>
    </row>
    <row r="16" spans="1:7" ht="15.5" x14ac:dyDescent="0.35">
      <c r="A16" t="s">
        <v>1221</v>
      </c>
      <c r="F16" s="45"/>
      <c r="G16" s="45"/>
    </row>
    <row r="17" spans="1:11" x14ac:dyDescent="0.35">
      <c r="A17" s="46"/>
      <c r="B17" s="47" t="s">
        <v>1222</v>
      </c>
      <c r="C17" s="47" t="s">
        <v>1223</v>
      </c>
      <c r="D17" s="47" t="s">
        <v>1224</v>
      </c>
    </row>
    <row r="18" spans="1:11" x14ac:dyDescent="0.35">
      <c r="A18" s="48" t="s">
        <v>1225</v>
      </c>
      <c r="B18" s="49">
        <v>524</v>
      </c>
      <c r="C18" s="49">
        <v>963</v>
      </c>
      <c r="D18" s="49">
        <v>1364</v>
      </c>
      <c r="F18" s="47" t="s">
        <v>1226</v>
      </c>
      <c r="G18" s="47" t="s">
        <v>1227</v>
      </c>
      <c r="H18" s="47" t="s">
        <v>1228</v>
      </c>
      <c r="I18" s="47" t="s">
        <v>1229</v>
      </c>
      <c r="J18" s="50" t="s">
        <v>1230</v>
      </c>
      <c r="K18" s="51" t="s">
        <v>1231</v>
      </c>
    </row>
    <row r="19" spans="1:11" x14ac:dyDescent="0.35">
      <c r="A19" s="48" t="s">
        <v>1232</v>
      </c>
      <c r="B19" s="49">
        <v>1110</v>
      </c>
      <c r="C19" s="49">
        <v>2022</v>
      </c>
      <c r="D19" s="49">
        <v>2662</v>
      </c>
      <c r="F19" s="47">
        <v>2024</v>
      </c>
      <c r="G19" s="52">
        <v>53761</v>
      </c>
      <c r="H19" s="52">
        <v>6436</v>
      </c>
      <c r="I19" s="52">
        <v>7556</v>
      </c>
      <c r="J19" s="53">
        <v>1119</v>
      </c>
      <c r="K19" s="54">
        <v>4686</v>
      </c>
    </row>
    <row r="20" spans="1:11" x14ac:dyDescent="0.35">
      <c r="A20" s="48" t="s">
        <v>1233</v>
      </c>
      <c r="B20" s="49">
        <f>6484*cpi_2018to2012</f>
        <v>5926.3760000000002</v>
      </c>
      <c r="C20" s="49">
        <f>10101*cpi_2018to2012</f>
        <v>9232.3140000000003</v>
      </c>
      <c r="D20" s="49">
        <f>12442*cpi_2018to2012</f>
        <v>11371.988000000001</v>
      </c>
      <c r="F20" s="47">
        <v>2025</v>
      </c>
      <c r="G20" s="52">
        <v>54217</v>
      </c>
      <c r="H20" s="52">
        <v>6531</v>
      </c>
      <c r="I20" s="52">
        <v>7667</v>
      </c>
      <c r="J20" s="53">
        <v>1137</v>
      </c>
      <c r="K20" s="54">
        <v>4769</v>
      </c>
    </row>
    <row r="21" spans="1:11" x14ac:dyDescent="0.35">
      <c r="A21" s="55" t="s">
        <v>1234</v>
      </c>
      <c r="B21" s="56">
        <f>(B18*$G$46+B19*SUM($H$46:$J$46))*cpi_2018to2012</f>
        <v>658.83351490019675</v>
      </c>
      <c r="C21" s="56">
        <f>(C18*$G$46+C19*SUM($H$46:$J$46))*cpi_2018to2012</f>
        <v>1205.2868946745875</v>
      </c>
      <c r="D21" s="56">
        <f>(D18*$G$46+D19*SUM($H$46:$J$46))*cpi_2018to2012</f>
        <v>1645.1720654273984</v>
      </c>
      <c r="F21" s="47">
        <v>2026</v>
      </c>
      <c r="G21" s="52">
        <v>54753</v>
      </c>
      <c r="H21" s="52">
        <v>6649</v>
      </c>
      <c r="I21" s="52">
        <v>7806</v>
      </c>
      <c r="J21" s="53">
        <v>1177</v>
      </c>
      <c r="K21" s="54">
        <v>4918</v>
      </c>
    </row>
    <row r="22" spans="1:11" x14ac:dyDescent="0.35">
      <c r="A22" s="55"/>
      <c r="B22" s="56"/>
      <c r="C22" s="56"/>
      <c r="D22" s="56"/>
      <c r="F22" s="47">
        <v>2027</v>
      </c>
      <c r="G22" s="52">
        <v>55152</v>
      </c>
      <c r="H22" s="52">
        <v>6786</v>
      </c>
      <c r="I22" s="52">
        <v>7966</v>
      </c>
      <c r="J22" s="53">
        <v>1194</v>
      </c>
      <c r="K22" s="54">
        <v>4993</v>
      </c>
    </row>
    <row r="23" spans="1:11" x14ac:dyDescent="0.35">
      <c r="A23" s="55" t="s">
        <v>1235</v>
      </c>
      <c r="B23" s="57"/>
      <c r="C23" s="57"/>
      <c r="D23" s="57"/>
      <c r="F23" s="47">
        <v>2028</v>
      </c>
      <c r="G23" s="52">
        <v>55765</v>
      </c>
      <c r="H23" s="52">
        <v>6904</v>
      </c>
      <c r="I23" s="52">
        <v>8105</v>
      </c>
      <c r="J23" s="53">
        <v>1216</v>
      </c>
      <c r="K23" s="54">
        <v>5075</v>
      </c>
    </row>
    <row r="24" spans="1:11" x14ac:dyDescent="0.35">
      <c r="A24" s="55" t="s">
        <v>1236</v>
      </c>
      <c r="B24" s="57"/>
      <c r="C24" s="57"/>
      <c r="D24" s="57"/>
      <c r="F24" s="47">
        <v>2029</v>
      </c>
      <c r="G24" s="52">
        <v>56371</v>
      </c>
      <c r="H24" s="52">
        <v>7024</v>
      </c>
      <c r="I24" s="52">
        <v>8246</v>
      </c>
      <c r="J24" s="53">
        <v>1239</v>
      </c>
      <c r="K24" s="54">
        <v>5161</v>
      </c>
    </row>
    <row r="25" spans="1:11" x14ac:dyDescent="0.35">
      <c r="F25" s="47">
        <v>2030</v>
      </c>
      <c r="G25" s="52">
        <v>56968</v>
      </c>
      <c r="H25" s="52">
        <v>7147</v>
      </c>
      <c r="I25" s="52">
        <v>8390</v>
      </c>
      <c r="J25" s="53">
        <v>1264</v>
      </c>
      <c r="K25" s="54">
        <v>5263</v>
      </c>
    </row>
    <row r="26" spans="1:11" x14ac:dyDescent="0.35">
      <c r="F26" s="47" t="s">
        <v>1237</v>
      </c>
      <c r="G26" s="52">
        <f>SUM(G19:G25)</f>
        <v>386987</v>
      </c>
      <c r="H26" s="52">
        <f t="shared" ref="H26:K26" si="0">SUM(H19:H25)</f>
        <v>47477</v>
      </c>
      <c r="I26" s="52">
        <f t="shared" si="0"/>
        <v>55736</v>
      </c>
      <c r="J26" s="52">
        <f t="shared" si="0"/>
        <v>8346</v>
      </c>
      <c r="K26" s="52">
        <f t="shared" si="0"/>
        <v>34865</v>
      </c>
    </row>
    <row r="27" spans="1:11" x14ac:dyDescent="0.35">
      <c r="F27" s="114"/>
      <c r="G27" s="116" t="s">
        <v>1238</v>
      </c>
      <c r="H27" s="116"/>
      <c r="I27" s="116"/>
      <c r="J27" s="117"/>
      <c r="K27" s="58" t="s">
        <v>1239</v>
      </c>
    </row>
    <row r="28" spans="1:11" x14ac:dyDescent="0.35">
      <c r="A28" s="1" t="s">
        <v>1240</v>
      </c>
      <c r="F28" s="115"/>
      <c r="G28" s="50" t="s">
        <v>1227</v>
      </c>
      <c r="H28" s="50" t="s">
        <v>1228</v>
      </c>
      <c r="I28" s="50" t="s">
        <v>1229</v>
      </c>
      <c r="J28" s="50" t="s">
        <v>1230</v>
      </c>
      <c r="K28" s="51" t="s">
        <v>1231</v>
      </c>
    </row>
    <row r="29" spans="1:11" x14ac:dyDescent="0.35">
      <c r="F29" s="47" t="s">
        <v>1241</v>
      </c>
      <c r="G29" s="59">
        <f>G26/SUM($G26:$J26)</f>
        <v>0.7762312805638798</v>
      </c>
      <c r="H29" s="59">
        <f t="shared" ref="H29:J29" si="1">H26/SUM($G26:$J26)</f>
        <v>9.5230931548944325E-2</v>
      </c>
      <c r="I29" s="59">
        <f t="shared" si="1"/>
        <v>0.11179710598420206</v>
      </c>
      <c r="J29" s="59">
        <f t="shared" si="1"/>
        <v>1.6740681902973849E-2</v>
      </c>
      <c r="K29" s="60">
        <f>K19/K19</f>
        <v>1</v>
      </c>
    </row>
    <row r="30" spans="1:11" x14ac:dyDescent="0.35">
      <c r="F30" s="47"/>
      <c r="G30" s="59"/>
      <c r="H30" s="59"/>
      <c r="I30" s="59"/>
      <c r="J30" s="59"/>
      <c r="K30" s="60"/>
    </row>
    <row r="31" spans="1:11" x14ac:dyDescent="0.35">
      <c r="C31" s="48" t="s">
        <v>1242</v>
      </c>
      <c r="D31" s="48" t="s">
        <v>1243</v>
      </c>
      <c r="F31" s="61" t="s">
        <v>1244</v>
      </c>
      <c r="G31" s="62"/>
      <c r="H31" s="62"/>
      <c r="I31" s="62"/>
      <c r="J31" s="63"/>
      <c r="K31" s="63"/>
    </row>
    <row r="32" spans="1:11" x14ac:dyDescent="0.35">
      <c r="C32" s="48" t="s">
        <v>1245</v>
      </c>
      <c r="D32" s="49">
        <v>45000</v>
      </c>
      <c r="F32" s="55" t="s">
        <v>1246</v>
      </c>
      <c r="G32" s="55"/>
      <c r="H32" s="55"/>
      <c r="I32" s="55"/>
      <c r="J32" s="55"/>
      <c r="K32" s="55"/>
    </row>
    <row r="33" spans="1:11" x14ac:dyDescent="0.35">
      <c r="C33" s="48" t="s">
        <v>1247</v>
      </c>
      <c r="D33" s="49">
        <v>50000</v>
      </c>
    </row>
    <row r="34" spans="1:11" ht="15.5" x14ac:dyDescent="0.35">
      <c r="C34" s="48" t="s">
        <v>1228</v>
      </c>
      <c r="D34" s="49">
        <v>55000</v>
      </c>
      <c r="F34" s="45" t="s">
        <v>1248</v>
      </c>
    </row>
    <row r="35" spans="1:11" x14ac:dyDescent="0.35">
      <c r="C35" s="48" t="s">
        <v>1229</v>
      </c>
      <c r="D35" s="49">
        <v>85000</v>
      </c>
      <c r="F35" t="str">
        <f>F18</f>
        <v>Model Year</v>
      </c>
      <c r="G35" t="str">
        <f>G18</f>
        <v>Class 2b-3</v>
      </c>
      <c r="H35" t="str">
        <f>H18</f>
        <v>Class 4-5</v>
      </c>
      <c r="I35" t="str">
        <f>I18</f>
        <v>Class 6-7</v>
      </c>
      <c r="J35" t="str">
        <f>J18</f>
        <v>Class 8</v>
      </c>
    </row>
    <row r="36" spans="1:11" x14ac:dyDescent="0.35">
      <c r="C36" s="48" t="s">
        <v>1230</v>
      </c>
      <c r="D36" s="49">
        <v>120000</v>
      </c>
      <c r="F36">
        <f t="shared" ref="F36:F42" si="2">F19</f>
        <v>2024</v>
      </c>
      <c r="G36" s="4">
        <f t="shared" ref="G36:G42" si="3">G19*$B$76</f>
        <v>30643.769999999997</v>
      </c>
      <c r="H36" s="4">
        <f t="shared" ref="H36:J42" si="4">H19</f>
        <v>6436</v>
      </c>
      <c r="I36" s="4">
        <f t="shared" si="4"/>
        <v>7556</v>
      </c>
      <c r="J36" s="4">
        <f t="shared" si="4"/>
        <v>1119</v>
      </c>
      <c r="K36" s="4"/>
    </row>
    <row r="37" spans="1:11" x14ac:dyDescent="0.35">
      <c r="C37" s="48" t="s">
        <v>1249</v>
      </c>
      <c r="D37" s="49">
        <v>130000</v>
      </c>
      <c r="E37" s="33">
        <f>D37*cpi_2018to2012</f>
        <v>118820</v>
      </c>
      <c r="F37">
        <f t="shared" si="2"/>
        <v>2025</v>
      </c>
      <c r="G37" s="4">
        <f t="shared" si="3"/>
        <v>30903.69</v>
      </c>
      <c r="H37" s="4">
        <f t="shared" si="4"/>
        <v>6531</v>
      </c>
      <c r="I37" s="4">
        <f t="shared" si="4"/>
        <v>7667</v>
      </c>
      <c r="J37" s="4">
        <f t="shared" si="4"/>
        <v>1137</v>
      </c>
      <c r="K37" s="4"/>
    </row>
    <row r="38" spans="1:11" x14ac:dyDescent="0.35">
      <c r="F38">
        <f t="shared" si="2"/>
        <v>2026</v>
      </c>
      <c r="G38" s="4">
        <f t="shared" si="3"/>
        <v>31209.21</v>
      </c>
      <c r="H38" s="4">
        <f t="shared" si="4"/>
        <v>6649</v>
      </c>
      <c r="I38" s="4">
        <f t="shared" si="4"/>
        <v>7806</v>
      </c>
      <c r="J38" s="4">
        <f t="shared" si="4"/>
        <v>1177</v>
      </c>
      <c r="K38" s="4"/>
    </row>
    <row r="39" spans="1:11" x14ac:dyDescent="0.35">
      <c r="D39" t="s">
        <v>1250</v>
      </c>
      <c r="E39" t="s">
        <v>1251</v>
      </c>
      <c r="F39">
        <f t="shared" si="2"/>
        <v>2027</v>
      </c>
      <c r="G39" s="4">
        <f t="shared" si="3"/>
        <v>31436.639999999996</v>
      </c>
      <c r="H39" s="4">
        <f t="shared" si="4"/>
        <v>6786</v>
      </c>
      <c r="I39" s="4">
        <f t="shared" si="4"/>
        <v>7966</v>
      </c>
      <c r="J39" s="4">
        <f t="shared" si="4"/>
        <v>1194</v>
      </c>
      <c r="K39" s="4"/>
    </row>
    <row r="40" spans="1:11" ht="29" x14ac:dyDescent="0.35">
      <c r="A40" s="1"/>
      <c r="C40" s="64" t="s">
        <v>1252</v>
      </c>
      <c r="D40" s="56">
        <f>D33*G46+D34*H46+D35*I46</f>
        <v>55331.59668441402</v>
      </c>
      <c r="E40" s="33">
        <f>D40*cpi_2018to2012</f>
        <v>50573.07936955442</v>
      </c>
      <c r="F40">
        <f t="shared" si="2"/>
        <v>2028</v>
      </c>
      <c r="G40" s="4">
        <f t="shared" si="3"/>
        <v>31786.049999999996</v>
      </c>
      <c r="H40" s="4">
        <f t="shared" si="4"/>
        <v>6904</v>
      </c>
      <c r="I40" s="4">
        <f t="shared" si="4"/>
        <v>8105</v>
      </c>
      <c r="J40" s="4">
        <f t="shared" si="4"/>
        <v>1216</v>
      </c>
      <c r="K40" s="4"/>
    </row>
    <row r="41" spans="1:11" x14ac:dyDescent="0.35">
      <c r="A41" s="1" t="s">
        <v>1253</v>
      </c>
      <c r="C41" s="55" t="s">
        <v>1254</v>
      </c>
      <c r="D41" s="56">
        <f>(D32/D33)*D40</f>
        <v>49798.437015972617</v>
      </c>
      <c r="E41" s="33">
        <f>D41*cpi_2018to2012</f>
        <v>45515.771432598973</v>
      </c>
      <c r="F41">
        <f t="shared" si="2"/>
        <v>2029</v>
      </c>
      <c r="G41" s="4">
        <f t="shared" si="3"/>
        <v>32131.469999999998</v>
      </c>
      <c r="H41" s="4">
        <f t="shared" si="4"/>
        <v>7024</v>
      </c>
      <c r="I41" s="4">
        <f t="shared" si="4"/>
        <v>8246</v>
      </c>
      <c r="J41" s="4">
        <f t="shared" si="4"/>
        <v>1239</v>
      </c>
      <c r="K41" s="4"/>
    </row>
    <row r="42" spans="1:11" x14ac:dyDescent="0.35">
      <c r="F42">
        <f t="shared" si="2"/>
        <v>2030</v>
      </c>
      <c r="G42" s="4">
        <f t="shared" si="3"/>
        <v>32471.759999999998</v>
      </c>
      <c r="H42" s="4">
        <f t="shared" si="4"/>
        <v>7147</v>
      </c>
      <c r="I42" s="4">
        <f t="shared" si="4"/>
        <v>8390</v>
      </c>
      <c r="J42" s="4">
        <f t="shared" si="4"/>
        <v>1264</v>
      </c>
      <c r="K42" s="4"/>
    </row>
    <row r="43" spans="1:11" x14ac:dyDescent="0.35">
      <c r="F43" s="47" t="s">
        <v>1237</v>
      </c>
      <c r="G43" s="52">
        <f>SUM(G36:G42)</f>
        <v>220582.59</v>
      </c>
      <c r="H43" s="52">
        <f t="shared" ref="H43:J43" si="5">SUM(H36:H42)</f>
        <v>47477</v>
      </c>
      <c r="I43" s="52">
        <f t="shared" si="5"/>
        <v>55736</v>
      </c>
      <c r="J43" s="52">
        <f t="shared" si="5"/>
        <v>8346</v>
      </c>
      <c r="K43" s="4">
        <f>G43+H43+I43+J43</f>
        <v>332141.58999999997</v>
      </c>
    </row>
    <row r="44" spans="1:11" x14ac:dyDescent="0.35">
      <c r="A44" s="1" t="s">
        <v>1255</v>
      </c>
      <c r="F44" s="114"/>
      <c r="G44" s="116" t="s">
        <v>1238</v>
      </c>
      <c r="H44" s="116"/>
      <c r="I44" s="116"/>
      <c r="J44" s="117"/>
      <c r="K44" s="4"/>
    </row>
    <row r="45" spans="1:11" x14ac:dyDescent="0.35">
      <c r="F45" s="115"/>
      <c r="G45" s="50" t="s">
        <v>1227</v>
      </c>
      <c r="H45" s="50" t="s">
        <v>1228</v>
      </c>
      <c r="I45" s="50" t="s">
        <v>1229</v>
      </c>
      <c r="J45" s="50" t="s">
        <v>1230</v>
      </c>
    </row>
    <row r="46" spans="1:11" ht="29" x14ac:dyDescent="0.35">
      <c r="F46" s="65" t="s">
        <v>1256</v>
      </c>
      <c r="G46" s="59">
        <f>G43/SUM($G43:$J43)</f>
        <v>0.66412215946819553</v>
      </c>
      <c r="H46" s="59">
        <f t="shared" ref="H46:J46" si="6">H43/SUM($G43:$J43)</f>
        <v>0.1429420507079526</v>
      </c>
      <c r="I46" s="59">
        <f t="shared" si="6"/>
        <v>0.16780795202431592</v>
      </c>
      <c r="J46" s="59">
        <f t="shared" si="6"/>
        <v>2.5127837799536038E-2</v>
      </c>
    </row>
    <row r="62" spans="1:8" x14ac:dyDescent="0.35">
      <c r="A62" s="48" t="s">
        <v>1242</v>
      </c>
      <c r="B62" s="47" t="s">
        <v>1257</v>
      </c>
      <c r="C62" s="47" t="s">
        <v>1258</v>
      </c>
      <c r="D62" s="47" t="s">
        <v>1259</v>
      </c>
      <c r="E62" s="47" t="s">
        <v>1260</v>
      </c>
      <c r="F62" s="47" t="s">
        <v>1261</v>
      </c>
      <c r="G62" s="47" t="s">
        <v>1262</v>
      </c>
      <c r="H62" s="47" t="s">
        <v>1263</v>
      </c>
    </row>
    <row r="63" spans="1:8" x14ac:dyDescent="0.35">
      <c r="A63" s="48" t="s">
        <v>1264</v>
      </c>
      <c r="B63" s="49">
        <v>64896</v>
      </c>
      <c r="C63" s="49">
        <v>63635</v>
      </c>
      <c r="D63" s="49">
        <v>62599</v>
      </c>
      <c r="E63" s="49">
        <v>61684</v>
      </c>
      <c r="F63" s="49">
        <v>60829</v>
      </c>
      <c r="G63" s="49">
        <v>60035</v>
      </c>
      <c r="H63" s="49">
        <v>59241</v>
      </c>
    </row>
    <row r="64" spans="1:8" x14ac:dyDescent="0.35">
      <c r="A64" s="48" t="s">
        <v>1265</v>
      </c>
      <c r="B64" s="49">
        <v>69241</v>
      </c>
      <c r="C64" s="49">
        <v>67568</v>
      </c>
      <c r="D64" s="49">
        <v>66201</v>
      </c>
      <c r="E64" s="49">
        <v>65011</v>
      </c>
      <c r="F64" s="49">
        <v>63909</v>
      </c>
      <c r="G64" s="49">
        <v>62895</v>
      </c>
      <c r="H64" s="49">
        <v>61881</v>
      </c>
    </row>
    <row r="65" spans="1:8" x14ac:dyDescent="0.35">
      <c r="A65" s="48" t="s">
        <v>1266</v>
      </c>
      <c r="B65" s="49">
        <v>80127</v>
      </c>
      <c r="C65" s="49">
        <v>77616</v>
      </c>
      <c r="D65" s="49">
        <v>75585</v>
      </c>
      <c r="E65" s="49">
        <v>73852</v>
      </c>
      <c r="F65" s="49">
        <v>72267</v>
      </c>
      <c r="G65" s="49">
        <v>70830</v>
      </c>
      <c r="H65" s="49">
        <v>69394</v>
      </c>
    </row>
    <row r="66" spans="1:8" x14ac:dyDescent="0.35">
      <c r="A66" s="48" t="s">
        <v>1267</v>
      </c>
      <c r="B66" s="49">
        <v>91424</v>
      </c>
      <c r="C66" s="49">
        <v>87841</v>
      </c>
      <c r="D66" s="49">
        <v>84952</v>
      </c>
      <c r="E66" s="49">
        <v>82503</v>
      </c>
      <c r="F66" s="49">
        <v>80275</v>
      </c>
      <c r="G66" s="49">
        <v>78266</v>
      </c>
      <c r="H66" s="49">
        <v>76258</v>
      </c>
    </row>
    <row r="67" spans="1:8" x14ac:dyDescent="0.35">
      <c r="A67" s="48" t="s">
        <v>1268</v>
      </c>
      <c r="B67" s="49">
        <v>116174</v>
      </c>
      <c r="C67" s="49">
        <v>112591</v>
      </c>
      <c r="D67" s="49">
        <v>109702</v>
      </c>
      <c r="E67" s="49">
        <v>107253</v>
      </c>
      <c r="F67" s="49">
        <v>105025</v>
      </c>
      <c r="G67" s="49">
        <v>103016</v>
      </c>
      <c r="H67" s="49">
        <v>101008</v>
      </c>
    </row>
    <row r="68" spans="1:8" x14ac:dyDescent="0.35">
      <c r="A68" s="48" t="s">
        <v>1269</v>
      </c>
      <c r="B68" s="49">
        <v>133554</v>
      </c>
      <c r="C68" s="49">
        <v>128321</v>
      </c>
      <c r="D68" s="49">
        <v>124112</v>
      </c>
      <c r="E68" s="49">
        <v>120563</v>
      </c>
      <c r="F68" s="49">
        <v>117345</v>
      </c>
      <c r="G68" s="49">
        <v>114456</v>
      </c>
      <c r="H68" s="49">
        <v>111568</v>
      </c>
    </row>
    <row r="69" spans="1:8" x14ac:dyDescent="0.35">
      <c r="A69" s="48" t="s">
        <v>1270</v>
      </c>
      <c r="B69" s="49">
        <v>154799</v>
      </c>
      <c r="C69" s="49">
        <v>150486</v>
      </c>
      <c r="D69" s="49">
        <v>147007</v>
      </c>
      <c r="E69" s="49">
        <v>144057</v>
      </c>
      <c r="F69" s="49">
        <v>141371</v>
      </c>
      <c r="G69" s="49">
        <v>138949</v>
      </c>
      <c r="H69" s="49">
        <v>136527</v>
      </c>
    </row>
    <row r="70" spans="1:8" x14ac:dyDescent="0.35">
      <c r="A70" s="48" t="s">
        <v>1271</v>
      </c>
      <c r="B70" s="49">
        <v>175655</v>
      </c>
      <c r="C70" s="49">
        <v>169362</v>
      </c>
      <c r="D70" s="49">
        <v>164299</v>
      </c>
      <c r="E70" s="49">
        <v>160029</v>
      </c>
      <c r="F70" s="49">
        <v>156155</v>
      </c>
      <c r="G70" s="49">
        <v>152677</v>
      </c>
      <c r="H70" s="49">
        <v>149199</v>
      </c>
    </row>
    <row r="71" spans="1:8" x14ac:dyDescent="0.35">
      <c r="A71" s="48" t="s">
        <v>1272</v>
      </c>
      <c r="B71" s="49">
        <v>201351</v>
      </c>
      <c r="C71" s="49">
        <v>194134</v>
      </c>
      <c r="D71" s="49">
        <v>188312</v>
      </c>
      <c r="E71" s="49">
        <v>183371</v>
      </c>
      <c r="F71" s="49">
        <v>178870</v>
      </c>
      <c r="G71" s="49">
        <v>174809</v>
      </c>
      <c r="H71" s="49">
        <v>170748</v>
      </c>
    </row>
    <row r="72" spans="1:8" x14ac:dyDescent="0.35">
      <c r="A72" s="48" t="s">
        <v>1273</v>
      </c>
      <c r="B72" s="49">
        <v>216931</v>
      </c>
      <c r="C72" s="49">
        <v>212353</v>
      </c>
      <c r="D72" s="49">
        <v>207885</v>
      </c>
      <c r="E72" s="49">
        <v>203439</v>
      </c>
      <c r="F72" s="49">
        <v>199004</v>
      </c>
      <c r="G72" s="49">
        <v>194579</v>
      </c>
      <c r="H72" s="49">
        <v>190155</v>
      </c>
    </row>
    <row r="74" spans="1:8" x14ac:dyDescent="0.35">
      <c r="A74" s="48" t="s">
        <v>1274</v>
      </c>
      <c r="B74">
        <f>B72/B71</f>
        <v>1.077377316228874</v>
      </c>
      <c r="C74">
        <f t="shared" ref="C74:H74" si="7">C72/C71</f>
        <v>1.0938475486004513</v>
      </c>
      <c r="D74">
        <f t="shared" si="7"/>
        <v>1.1039392072730363</v>
      </c>
      <c r="E74">
        <f t="shared" si="7"/>
        <v>1.109439333373325</v>
      </c>
      <c r="F74">
        <f t="shared" si="7"/>
        <v>1.1125621960082741</v>
      </c>
      <c r="G74">
        <f t="shared" si="7"/>
        <v>1.1130948635367743</v>
      </c>
      <c r="H74">
        <f t="shared" si="7"/>
        <v>1.113658725138801</v>
      </c>
    </row>
    <row r="76" spans="1:8" x14ac:dyDescent="0.35">
      <c r="A76" t="s">
        <v>1275</v>
      </c>
      <c r="B76" s="66">
        <f>0.57</f>
        <v>0.56999999999999995</v>
      </c>
    </row>
    <row r="77" spans="1:8" x14ac:dyDescent="0.35">
      <c r="A77" t="s">
        <v>1276</v>
      </c>
    </row>
    <row r="88" spans="1:2" x14ac:dyDescent="0.35">
      <c r="B88">
        <v>2019</v>
      </c>
    </row>
    <row r="89" spans="1:2" x14ac:dyDescent="0.35">
      <c r="A89" s="1" t="s">
        <v>1277</v>
      </c>
      <c r="B89" s="67">
        <v>59513.619728112782</v>
      </c>
    </row>
    <row r="90" spans="1:2" x14ac:dyDescent="0.35">
      <c r="A90" t="s">
        <v>164</v>
      </c>
      <c r="B90" s="4">
        <f>$D$40</f>
        <v>55331.59668441402</v>
      </c>
    </row>
    <row r="91" spans="1:2" x14ac:dyDescent="0.35">
      <c r="A91" s="1" t="s">
        <v>1278</v>
      </c>
      <c r="B91" s="33">
        <f>B89/B90</f>
        <v>1.0755811018350165</v>
      </c>
    </row>
  </sheetData>
  <mergeCells count="4">
    <mergeCell ref="F27:F28"/>
    <mergeCell ref="G27:J27"/>
    <mergeCell ref="F44:F45"/>
    <mergeCell ref="G44:J44"/>
  </mergeCells>
  <hyperlinks>
    <hyperlink ref="A3" r:id="rId1" xr:uid="{00000000-0004-0000-0B00-000000000000}"/>
  </hyperlinks>
  <pageMargins left="0.7" right="0.7" top="0.75" bottom="0.75" header="0.3" footer="0.3"/>
  <pageSetup orientation="portrait" horizontalDpi="4294967293"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heetViews>
  <sheetFormatPr defaultColWidth="8.81640625" defaultRowHeight="14.5" x14ac:dyDescent="0.35"/>
  <sheetData>
    <row r="2" spans="13:16" x14ac:dyDescent="0.35">
      <c r="N2">
        <v>2018</v>
      </c>
      <c r="O2">
        <v>2025</v>
      </c>
      <c r="P2" t="s">
        <v>1156</v>
      </c>
    </row>
    <row r="3" spans="13:16" x14ac:dyDescent="0.35">
      <c r="M3" t="s">
        <v>1157</v>
      </c>
      <c r="N3">
        <v>239000</v>
      </c>
      <c r="O3">
        <v>212000</v>
      </c>
      <c r="P3">
        <f>TREND(N3:O3,$N$2:$O$2,2020)</f>
        <v>231285.71428571455</v>
      </c>
    </row>
    <row r="4" spans="13:16" x14ac:dyDescent="0.35">
      <c r="M4" t="s">
        <v>1158</v>
      </c>
      <c r="N4">
        <v>528000</v>
      </c>
      <c r="O4">
        <v>384000</v>
      </c>
      <c r="P4">
        <f t="shared" ref="P4:P5" si="0">TREND(N4:O4,$N$2:$O$2,2020)</f>
        <v>486857.14285714179</v>
      </c>
    </row>
    <row r="5" spans="13:16" x14ac:dyDescent="0.35">
      <c r="M5" t="s">
        <v>1159</v>
      </c>
      <c r="N5">
        <v>428000</v>
      </c>
      <c r="O5">
        <v>331000</v>
      </c>
      <c r="P5">
        <f t="shared" si="0"/>
        <v>400285.71428571269</v>
      </c>
    </row>
    <row r="7" spans="13:16" x14ac:dyDescent="0.35">
      <c r="M7" t="s">
        <v>245</v>
      </c>
      <c r="N7">
        <f>AVERAGE(209069,246431)</f>
        <v>227750</v>
      </c>
      <c r="P7" t="s">
        <v>1154</v>
      </c>
    </row>
    <row r="30" spans="13:16" x14ac:dyDescent="0.35">
      <c r="N30">
        <v>2018</v>
      </c>
      <c r="O30">
        <v>2025</v>
      </c>
      <c r="P30" t="s">
        <v>1156</v>
      </c>
    </row>
    <row r="31" spans="13:16" x14ac:dyDescent="0.35">
      <c r="M31" t="s">
        <v>1157</v>
      </c>
      <c r="N31">
        <v>549000</v>
      </c>
      <c r="O31">
        <v>530000</v>
      </c>
      <c r="P31">
        <f>TREND(N31:O31,$N$2:$O$2,2020)</f>
        <v>543571.42857142817</v>
      </c>
    </row>
    <row r="32" spans="13:16" x14ac:dyDescent="0.35">
      <c r="M32" t="s">
        <v>1158</v>
      </c>
      <c r="N32">
        <v>660000</v>
      </c>
      <c r="O32">
        <v>574000</v>
      </c>
      <c r="P32">
        <f t="shared" ref="P32:P33" si="1">TREND(N32:O32,$N$2:$O$2,2020)</f>
        <v>635428.5714285709</v>
      </c>
    </row>
    <row r="33" spans="13:16" x14ac:dyDescent="0.35">
      <c r="M33" t="s">
        <v>1159</v>
      </c>
      <c r="N33">
        <v>641000</v>
      </c>
      <c r="O33">
        <v>556000</v>
      </c>
      <c r="P33">
        <f t="shared" si="1"/>
        <v>616714.28571428731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1640625" defaultRowHeight="14.5" x14ac:dyDescent="0.35"/>
  <cols>
    <col min="1" max="1" width="26.1796875" customWidth="1"/>
    <col min="2" max="2" width="15.81640625" customWidth="1"/>
    <col min="3" max="35" width="10.453125" bestFit="1" customWidth="1"/>
  </cols>
  <sheetData>
    <row r="1" spans="1:35" x14ac:dyDescent="0.35">
      <c r="A1" s="1" t="s">
        <v>218</v>
      </c>
    </row>
    <row r="2" spans="1:35" s="1" customFormat="1" x14ac:dyDescent="0.3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3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3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3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3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3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3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35">
      <c r="A9" t="s">
        <v>220</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35">
      <c r="A10" t="s">
        <v>221</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3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3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3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3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3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3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35">
      <c r="A17" t="s">
        <v>222</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35">
      <c r="A18" t="s">
        <v>223</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35">
      <c r="A21" s="1" t="s">
        <v>219</v>
      </c>
    </row>
    <row r="22" spans="1:35" x14ac:dyDescent="0.35">
      <c r="A22" t="s">
        <v>168</v>
      </c>
    </row>
    <row r="23" spans="1:35" x14ac:dyDescent="0.35">
      <c r="A23" t="s">
        <v>169</v>
      </c>
      <c r="B23" t="s">
        <v>224</v>
      </c>
    </row>
    <row r="24" spans="1:35" x14ac:dyDescent="0.35">
      <c r="A24" t="s">
        <v>170</v>
      </c>
      <c r="B24" t="s">
        <v>224</v>
      </c>
    </row>
    <row r="25" spans="1:35" x14ac:dyDescent="0.35">
      <c r="A25" t="s">
        <v>171</v>
      </c>
      <c r="B25" t="s">
        <v>224</v>
      </c>
    </row>
    <row r="26" spans="1:35" x14ac:dyDescent="0.35">
      <c r="A26" t="s">
        <v>172</v>
      </c>
      <c r="B26" t="s">
        <v>224</v>
      </c>
    </row>
    <row r="27" spans="1:35" x14ac:dyDescent="0.35">
      <c r="A27" t="s">
        <v>173</v>
      </c>
    </row>
    <row r="28" spans="1:35" x14ac:dyDescent="0.35">
      <c r="A28" t="s">
        <v>220</v>
      </c>
    </row>
    <row r="29" spans="1:35" x14ac:dyDescent="0.35">
      <c r="A29" t="s">
        <v>221</v>
      </c>
    </row>
    <row r="30" spans="1:35" x14ac:dyDescent="0.35">
      <c r="A30" t="s">
        <v>167</v>
      </c>
    </row>
    <row r="31" spans="1:35" x14ac:dyDescent="0.35">
      <c r="A31" t="s">
        <v>174</v>
      </c>
    </row>
    <row r="32" spans="1:35" x14ac:dyDescent="0.35">
      <c r="A32" t="s">
        <v>175</v>
      </c>
      <c r="B32" t="s">
        <v>225</v>
      </c>
    </row>
    <row r="33" spans="1:35" x14ac:dyDescent="0.35">
      <c r="A33" t="s">
        <v>176</v>
      </c>
    </row>
    <row r="34" spans="1:35" x14ac:dyDescent="0.35">
      <c r="A34" t="s">
        <v>177</v>
      </c>
    </row>
    <row r="35" spans="1:35" x14ac:dyDescent="0.35">
      <c r="A35" t="s">
        <v>178</v>
      </c>
    </row>
    <row r="36" spans="1:35" x14ac:dyDescent="0.35">
      <c r="A36" t="s">
        <v>222</v>
      </c>
      <c r="B36" t="s">
        <v>226</v>
      </c>
    </row>
    <row r="37" spans="1:35" x14ac:dyDescent="0.35">
      <c r="A37" t="s">
        <v>223</v>
      </c>
      <c r="B37" t="s">
        <v>226</v>
      </c>
    </row>
    <row r="40" spans="1:35" x14ac:dyDescent="0.35">
      <c r="A40" s="1" t="s">
        <v>227</v>
      </c>
    </row>
    <row r="41" spans="1:35" x14ac:dyDescent="0.35">
      <c r="A41" s="2" t="s">
        <v>228</v>
      </c>
      <c r="B41" s="17"/>
    </row>
    <row r="42" spans="1:35" s="1" customFormat="1" x14ac:dyDescent="0.3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3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3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3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3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35">
      <c r="A47" s="2" t="s">
        <v>229</v>
      </c>
      <c r="B47" s="17"/>
    </row>
    <row r="48" spans="1:35" s="1" customFormat="1" x14ac:dyDescent="0.3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35">
      <c r="A49" t="s">
        <v>222</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35">
      <c r="A50" t="s">
        <v>223</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35">
      <c r="A53" s="25" t="s">
        <v>230</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3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35">
      <c r="A55" t="s">
        <v>224</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35">
      <c r="A56" t="s">
        <v>226</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35">
      <c r="A59" t="s">
        <v>231</v>
      </c>
    </row>
    <row r="60" spans="1:35" x14ac:dyDescent="0.35">
      <c r="A60" t="s">
        <v>232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1640625" defaultRowHeight="14.5" x14ac:dyDescent="0.35"/>
  <cols>
    <col min="1" max="1" width="31.1796875" customWidth="1"/>
    <col min="2" max="2" width="20.453125" customWidth="1"/>
    <col min="3" max="3" width="21.453125" customWidth="1"/>
  </cols>
  <sheetData>
    <row r="1" spans="1:3" x14ac:dyDescent="0.35">
      <c r="A1" t="s">
        <v>37</v>
      </c>
    </row>
    <row r="2" spans="1:3" x14ac:dyDescent="0.35">
      <c r="A2" t="s">
        <v>38</v>
      </c>
    </row>
    <row r="4" spans="1:3" x14ac:dyDescent="0.35">
      <c r="A4" s="2" t="s">
        <v>39</v>
      </c>
      <c r="B4" s="9" t="s">
        <v>40</v>
      </c>
      <c r="C4" s="9" t="s">
        <v>41</v>
      </c>
    </row>
    <row r="5" spans="1:3" x14ac:dyDescent="0.35">
      <c r="A5" t="s">
        <v>42</v>
      </c>
      <c r="B5" s="8">
        <v>84000000</v>
      </c>
      <c r="C5" s="8">
        <v>41000000</v>
      </c>
    </row>
    <row r="6" spans="1:3" x14ac:dyDescent="0.35">
      <c r="A6" t="s">
        <v>43</v>
      </c>
      <c r="B6" s="8">
        <v>90000000</v>
      </c>
      <c r="C6" s="8">
        <v>45000000</v>
      </c>
    </row>
    <row r="7" spans="1:3" x14ac:dyDescent="0.35">
      <c r="A7" t="s">
        <v>44</v>
      </c>
      <c r="B7" s="8">
        <v>298000000</v>
      </c>
      <c r="C7" s="8">
        <v>149000000</v>
      </c>
    </row>
    <row r="8" spans="1:3" x14ac:dyDescent="0.35">
      <c r="A8" t="s">
        <v>45</v>
      </c>
      <c r="B8" s="8">
        <v>81000000</v>
      </c>
      <c r="C8" s="8">
        <v>30000000</v>
      </c>
    </row>
    <row r="9" spans="1:3" x14ac:dyDescent="0.35">
      <c r="A9" t="s">
        <v>46</v>
      </c>
      <c r="B9" s="8">
        <v>88000000</v>
      </c>
      <c r="C9" s="8">
        <v>40000000</v>
      </c>
    </row>
    <row r="10" spans="1:3" x14ac:dyDescent="0.35">
      <c r="A10" t="s">
        <v>47</v>
      </c>
      <c r="B10" s="8">
        <v>209000000</v>
      </c>
      <c r="C10" s="8">
        <v>84000000</v>
      </c>
    </row>
    <row r="12" spans="1:3" x14ac:dyDescent="0.35">
      <c r="A12" t="s">
        <v>48</v>
      </c>
    </row>
    <row r="13" spans="1:3" x14ac:dyDescent="0.35">
      <c r="A13" t="s">
        <v>49</v>
      </c>
    </row>
    <row r="14" spans="1:3" x14ac:dyDescent="0.35">
      <c r="A1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workbookViewId="0"/>
  </sheetViews>
  <sheetFormatPr defaultColWidth="8.81640625" defaultRowHeight="14.5" x14ac:dyDescent="0.35"/>
  <sheetData>
    <row r="1" spans="1:11" x14ac:dyDescent="0.35">
      <c r="A1" t="s">
        <v>1303</v>
      </c>
    </row>
    <row r="2" spans="1:11" x14ac:dyDescent="0.35">
      <c r="A2" t="s">
        <v>1304</v>
      </c>
    </row>
    <row r="3" spans="1:11" x14ac:dyDescent="0.35">
      <c r="A3" t="s">
        <v>1305</v>
      </c>
    </row>
    <row r="4" spans="1:11" x14ac:dyDescent="0.35">
      <c r="A4" t="s">
        <v>258</v>
      </c>
    </row>
    <row r="5" spans="1:11" x14ac:dyDescent="0.35">
      <c r="A5" t="s">
        <v>1282</v>
      </c>
      <c r="B5" t="s">
        <v>1306</v>
      </c>
      <c r="C5" t="s">
        <v>1307</v>
      </c>
      <c r="D5" t="s">
        <v>1308</v>
      </c>
      <c r="E5" t="s">
        <v>1309</v>
      </c>
      <c r="F5" t="s">
        <v>1310</v>
      </c>
      <c r="G5" t="s">
        <v>1311</v>
      </c>
      <c r="H5" t="s">
        <v>1312</v>
      </c>
      <c r="I5" t="s">
        <v>1313</v>
      </c>
      <c r="J5" t="s">
        <v>1314</v>
      </c>
      <c r="K5" t="s">
        <v>1315</v>
      </c>
    </row>
    <row r="6" spans="1:11" x14ac:dyDescent="0.3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3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3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3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3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3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3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3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3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3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3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3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3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3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3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3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3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3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3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3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3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3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3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3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3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3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3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3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3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3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3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3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1640625" defaultRowHeight="14.5" x14ac:dyDescent="0.35"/>
  <cols>
    <col min="2" max="2" width="52.1796875" customWidth="1"/>
    <col min="3" max="3" width="17.453125" customWidth="1"/>
    <col min="4" max="4" width="22.54296875" customWidth="1"/>
    <col min="5" max="5" width="47.54296875" customWidth="1"/>
  </cols>
  <sheetData>
    <row r="1" spans="1:5" x14ac:dyDescent="0.35">
      <c r="A1" t="s">
        <v>92</v>
      </c>
      <c r="E1" s="2" t="s">
        <v>94</v>
      </c>
    </row>
    <row r="2" spans="1:5" x14ac:dyDescent="0.35">
      <c r="A2" t="s">
        <v>99</v>
      </c>
      <c r="E2" t="s">
        <v>95</v>
      </c>
    </row>
    <row r="3" spans="1:5" x14ac:dyDescent="0.35">
      <c r="A3" t="s">
        <v>133</v>
      </c>
      <c r="E3" t="s">
        <v>96</v>
      </c>
    </row>
    <row r="4" spans="1:5" x14ac:dyDescent="0.35">
      <c r="A4" t="s">
        <v>134</v>
      </c>
      <c r="E4" t="s">
        <v>97</v>
      </c>
    </row>
    <row r="5" spans="1:5" x14ac:dyDescent="0.35">
      <c r="E5" t="s">
        <v>98</v>
      </c>
    </row>
    <row r="6" spans="1:5" x14ac:dyDescent="0.35">
      <c r="A6" t="s">
        <v>100</v>
      </c>
    </row>
    <row r="7" spans="1:5" x14ac:dyDescent="0.35">
      <c r="A7" t="s">
        <v>101</v>
      </c>
    </row>
    <row r="8" spans="1:5" x14ac:dyDescent="0.35">
      <c r="A8" t="s">
        <v>102</v>
      </c>
    </row>
    <row r="9" spans="1:5" x14ac:dyDescent="0.35">
      <c r="A9" t="s">
        <v>104</v>
      </c>
    </row>
    <row r="10" spans="1:5" x14ac:dyDescent="0.35">
      <c r="A10" t="s">
        <v>105</v>
      </c>
    </row>
    <row r="11" spans="1:5" x14ac:dyDescent="0.35">
      <c r="A11" t="s">
        <v>106</v>
      </c>
    </row>
    <row r="13" spans="1:5" x14ac:dyDescent="0.35">
      <c r="A13" t="s">
        <v>107</v>
      </c>
      <c r="E13" s="2" t="s">
        <v>126</v>
      </c>
    </row>
    <row r="14" spans="1:5" x14ac:dyDescent="0.35">
      <c r="A14" t="s">
        <v>108</v>
      </c>
      <c r="E14" t="s">
        <v>103</v>
      </c>
    </row>
    <row r="15" spans="1:5" x14ac:dyDescent="0.35">
      <c r="A15" t="s">
        <v>109</v>
      </c>
    </row>
    <row r="16" spans="1:5" x14ac:dyDescent="0.35">
      <c r="E16" s="2" t="s">
        <v>127</v>
      </c>
    </row>
    <row r="17" spans="1:5" x14ac:dyDescent="0.35">
      <c r="A17" t="s">
        <v>115</v>
      </c>
      <c r="E17" t="s">
        <v>128</v>
      </c>
    </row>
    <row r="18" spans="1:5" x14ac:dyDescent="0.35">
      <c r="A18" t="s">
        <v>110</v>
      </c>
    </row>
    <row r="19" spans="1:5" x14ac:dyDescent="0.35">
      <c r="A19" t="s">
        <v>116</v>
      </c>
      <c r="E19" s="2" t="s">
        <v>129</v>
      </c>
    </row>
    <row r="20" spans="1:5" x14ac:dyDescent="0.35">
      <c r="A20" t="s">
        <v>118</v>
      </c>
      <c r="E20" t="s">
        <v>130</v>
      </c>
    </row>
    <row r="21" spans="1:5" x14ac:dyDescent="0.35">
      <c r="A21" t="s">
        <v>137</v>
      </c>
    </row>
    <row r="22" spans="1:5" x14ac:dyDescent="0.35">
      <c r="A22" t="s">
        <v>119</v>
      </c>
    </row>
    <row r="23" spans="1:5" x14ac:dyDescent="0.35">
      <c r="A23" t="s">
        <v>120</v>
      </c>
    </row>
    <row r="25" spans="1:5" ht="29" x14ac:dyDescent="0.35">
      <c r="B25" s="14" t="s">
        <v>111</v>
      </c>
      <c r="C25" s="3" t="s">
        <v>113</v>
      </c>
      <c r="D25" s="3" t="s">
        <v>53</v>
      </c>
      <c r="E25" s="3" t="s">
        <v>123</v>
      </c>
    </row>
    <row r="26" spans="1:5" x14ac:dyDescent="0.35">
      <c r="B26" t="s">
        <v>112</v>
      </c>
      <c r="C26">
        <v>500</v>
      </c>
      <c r="D26">
        <v>5900000</v>
      </c>
      <c r="E26">
        <v>1984</v>
      </c>
    </row>
    <row r="27" spans="1:5" x14ac:dyDescent="0.35">
      <c r="B27" t="s">
        <v>114</v>
      </c>
      <c r="C27">
        <v>500</v>
      </c>
      <c r="D27">
        <v>7050000</v>
      </c>
      <c r="E27">
        <v>1984</v>
      </c>
    </row>
    <row r="28" spans="1:5" x14ac:dyDescent="0.35">
      <c r="B28" t="s">
        <v>117</v>
      </c>
      <c r="C28">
        <v>500</v>
      </c>
      <c r="D28">
        <v>7050000</v>
      </c>
      <c r="E28">
        <v>1983</v>
      </c>
    </row>
    <row r="29" spans="1:5" x14ac:dyDescent="0.35">
      <c r="B29" t="s">
        <v>124</v>
      </c>
      <c r="C29">
        <v>1030</v>
      </c>
      <c r="D29">
        <v>6000000</v>
      </c>
      <c r="E29">
        <v>1999</v>
      </c>
    </row>
    <row r="30" spans="1:5" x14ac:dyDescent="0.35">
      <c r="B30" t="s">
        <v>121</v>
      </c>
      <c r="C30">
        <v>1800</v>
      </c>
      <c r="D30">
        <v>6000000</v>
      </c>
      <c r="E30">
        <v>2009</v>
      </c>
    </row>
    <row r="31" spans="1:5" x14ac:dyDescent="0.35">
      <c r="B31" t="s">
        <v>122</v>
      </c>
      <c r="C31">
        <v>2800</v>
      </c>
      <c r="D31">
        <v>22000000</v>
      </c>
      <c r="E31">
        <v>2014</v>
      </c>
    </row>
    <row r="33" spans="1:5" x14ac:dyDescent="0.35">
      <c r="A33" t="s">
        <v>125</v>
      </c>
    </row>
    <row r="34" spans="1:5" x14ac:dyDescent="0.35">
      <c r="A34" t="s">
        <v>138</v>
      </c>
    </row>
    <row r="35" spans="1:5" x14ac:dyDescent="0.35">
      <c r="A35" s="11">
        <v>10000000</v>
      </c>
    </row>
    <row r="37" spans="1:5" x14ac:dyDescent="0.35">
      <c r="A37" t="s">
        <v>136</v>
      </c>
    </row>
    <row r="42" spans="1:5" x14ac:dyDescent="0.35">
      <c r="A42" s="2" t="s">
        <v>139</v>
      </c>
      <c r="B42" s="17"/>
      <c r="E42" s="2" t="s">
        <v>141</v>
      </c>
    </row>
    <row r="43" spans="1:5" x14ac:dyDescent="0.35">
      <c r="A43" t="s">
        <v>140</v>
      </c>
      <c r="E43" t="s">
        <v>142</v>
      </c>
    </row>
    <row r="44" spans="1:5" x14ac:dyDescent="0.35">
      <c r="A44" t="s">
        <v>143</v>
      </c>
    </row>
    <row r="45" spans="1:5" x14ac:dyDescent="0.35">
      <c r="E45" s="2" t="s">
        <v>146</v>
      </c>
    </row>
    <row r="46" spans="1:5" x14ac:dyDescent="0.35">
      <c r="A46" t="s">
        <v>144</v>
      </c>
      <c r="E46" t="s">
        <v>147</v>
      </c>
    </row>
    <row r="47" spans="1:5" x14ac:dyDescent="0.35">
      <c r="A47" t="s">
        <v>145</v>
      </c>
      <c r="E47" t="s">
        <v>148</v>
      </c>
    </row>
    <row r="48" spans="1:5" x14ac:dyDescent="0.35">
      <c r="A48" t="s">
        <v>150</v>
      </c>
      <c r="E48" t="s">
        <v>149</v>
      </c>
    </row>
    <row r="49" spans="1:1" x14ac:dyDescent="0.35">
      <c r="A49" s="11">
        <v>30000</v>
      </c>
    </row>
    <row r="51" spans="1:1" x14ac:dyDescent="0.35">
      <c r="A51" t="s">
        <v>136</v>
      </c>
    </row>
    <row r="53" spans="1:1" x14ac:dyDescent="0.35">
      <c r="A53" t="s">
        <v>234</v>
      </c>
    </row>
    <row r="54" spans="1:1" x14ac:dyDescent="0.35">
      <c r="A54" t="s">
        <v>235</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1640625" defaultRowHeight="14.5" x14ac:dyDescent="0.35"/>
  <cols>
    <col min="1" max="1" width="16.453125" customWidth="1"/>
    <col min="2" max="2" width="12.54296875" customWidth="1"/>
  </cols>
  <sheetData>
    <row r="1" spans="1:3" x14ac:dyDescent="0.35">
      <c r="A1" s="1" t="s">
        <v>51</v>
      </c>
    </row>
    <row r="2" spans="1:3" x14ac:dyDescent="0.35">
      <c r="A2" s="2" t="s">
        <v>52</v>
      </c>
      <c r="B2" s="2" t="s">
        <v>39</v>
      </c>
      <c r="C2" s="2" t="s">
        <v>53</v>
      </c>
    </row>
    <row r="3" spans="1:3" x14ac:dyDescent="0.35">
      <c r="A3" t="s">
        <v>54</v>
      </c>
      <c r="B3" t="s">
        <v>55</v>
      </c>
      <c r="C3">
        <v>8700</v>
      </c>
    </row>
    <row r="4" spans="1:3" x14ac:dyDescent="0.35">
      <c r="A4" t="s">
        <v>56</v>
      </c>
      <c r="B4" t="s">
        <v>57</v>
      </c>
      <c r="C4">
        <v>4600</v>
      </c>
    </row>
    <row r="5" spans="1:3" x14ac:dyDescent="0.35">
      <c r="A5" t="s">
        <v>58</v>
      </c>
      <c r="B5" t="s">
        <v>59</v>
      </c>
      <c r="C5">
        <v>10500</v>
      </c>
    </row>
    <row r="6" spans="1:3" x14ac:dyDescent="0.35">
      <c r="A6" t="s">
        <v>60</v>
      </c>
      <c r="B6" t="s">
        <v>61</v>
      </c>
      <c r="C6">
        <v>6500</v>
      </c>
    </row>
    <row r="7" spans="1:3" x14ac:dyDescent="0.35">
      <c r="A7" t="s">
        <v>62</v>
      </c>
      <c r="B7" t="s">
        <v>63</v>
      </c>
      <c r="C7">
        <v>3000</v>
      </c>
    </row>
    <row r="8" spans="1:3" x14ac:dyDescent="0.35">
      <c r="A8" t="s">
        <v>64</v>
      </c>
      <c r="B8" t="s">
        <v>65</v>
      </c>
      <c r="C8">
        <v>10000</v>
      </c>
    </row>
    <row r="9" spans="1:3" x14ac:dyDescent="0.35">
      <c r="A9" t="s">
        <v>66</v>
      </c>
      <c r="B9" t="s">
        <v>67</v>
      </c>
      <c r="C9">
        <v>13000</v>
      </c>
    </row>
    <row r="10" spans="1:3" x14ac:dyDescent="0.35">
      <c r="A10" t="s">
        <v>68</v>
      </c>
      <c r="B10" t="s">
        <v>69</v>
      </c>
      <c r="C10">
        <v>9000</v>
      </c>
    </row>
    <row r="11" spans="1:3" x14ac:dyDescent="0.35">
      <c r="A11" t="s">
        <v>70</v>
      </c>
      <c r="B11" t="s">
        <v>71</v>
      </c>
      <c r="C11">
        <v>19000</v>
      </c>
    </row>
    <row r="12" spans="1:3" x14ac:dyDescent="0.35">
      <c r="A12" t="s">
        <v>72</v>
      </c>
      <c r="B12" t="s">
        <v>73</v>
      </c>
      <c r="C12">
        <v>5500</v>
      </c>
    </row>
    <row r="14" spans="1:3" x14ac:dyDescent="0.35">
      <c r="A14" s="1" t="s">
        <v>1350</v>
      </c>
    </row>
    <row r="15" spans="1:3" x14ac:dyDescent="0.35">
      <c r="A15" t="s">
        <v>1351</v>
      </c>
    </row>
    <row r="16" spans="1:3" x14ac:dyDescent="0.35">
      <c r="A16" t="s">
        <v>1352</v>
      </c>
    </row>
    <row r="17" spans="1:3" x14ac:dyDescent="0.35">
      <c r="A17" t="s">
        <v>1353</v>
      </c>
    </row>
    <row r="19" spans="1:3" x14ac:dyDescent="0.35">
      <c r="A19" t="s">
        <v>1354</v>
      </c>
      <c r="B19" s="72">
        <v>29799</v>
      </c>
      <c r="C19" t="s">
        <v>1355</v>
      </c>
    </row>
    <row r="20" spans="1:3" x14ac:dyDescent="0.35">
      <c r="A20" t="s">
        <v>1356</v>
      </c>
      <c r="B20" s="72">
        <v>20338</v>
      </c>
      <c r="C20" t="s">
        <v>1357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111">
        <f>'LDV Cost Calcs'!C153</f>
        <v>49995.669646960996</v>
      </c>
      <c r="C2" s="111">
        <f>'LDV Cost Calcs'!D153</f>
        <v>49322.031336574968</v>
      </c>
      <c r="D2" s="111">
        <f>'LDV Cost Calcs'!E153</f>
        <v>48398.610285169394</v>
      </c>
      <c r="E2" s="111">
        <f>'LDV Cost Calcs'!F153</f>
        <v>47740.753353193082</v>
      </c>
      <c r="F2" s="111">
        <f>'LDV Cost Calcs'!G153</f>
        <v>47128.673676952247</v>
      </c>
      <c r="G2" s="111">
        <f>'LDV Cost Calcs'!H153</f>
        <v>46586.655155213499</v>
      </c>
      <c r="H2" s="111">
        <f>'LDV Cost Calcs'!I153</f>
        <v>46021.601242640994</v>
      </c>
      <c r="I2" s="111">
        <f>'LDV Cost Calcs'!J153</f>
        <v>45408.295378041585</v>
      </c>
      <c r="J2" s="111">
        <f>'LDV Cost Calcs'!K153</f>
        <v>44819.94304152899</v>
      </c>
      <c r="K2" s="111">
        <f>'LDV Cost Calcs'!L153</f>
        <v>44271.263392948036</v>
      </c>
      <c r="L2" s="111">
        <f>'LDV Cost Calcs'!M153</f>
        <v>43703.913836957596</v>
      </c>
      <c r="M2" s="111">
        <f>'LDV Cost Calcs'!N153</f>
        <v>43228.433987532226</v>
      </c>
      <c r="N2" s="111">
        <f>'LDV Cost Calcs'!O153</f>
        <v>42768.507034356458</v>
      </c>
      <c r="O2" s="111">
        <f>'LDV Cost Calcs'!P153</f>
        <v>42332.115813258963</v>
      </c>
      <c r="P2" s="111">
        <f>'LDV Cost Calcs'!Q153</f>
        <v>41864.140756710221</v>
      </c>
      <c r="Q2" s="111">
        <f>'LDV Cost Calcs'!R153</f>
        <v>41450.036147431747</v>
      </c>
      <c r="R2" s="111">
        <f>'LDV Cost Calcs'!S153</f>
        <v>41051.496570448107</v>
      </c>
      <c r="S2" s="111">
        <f>'LDV Cost Calcs'!T153</f>
        <v>40656.178978299096</v>
      </c>
      <c r="T2" s="111">
        <f>'LDV Cost Calcs'!U153</f>
        <v>40272.02279711375</v>
      </c>
      <c r="U2" s="111">
        <f>'LDV Cost Calcs'!V153</f>
        <v>39916.310742718561</v>
      </c>
      <c r="V2" s="111">
        <f>'LDV Cost Calcs'!W153</f>
        <v>39566.155380538941</v>
      </c>
      <c r="W2" s="111">
        <f>'LDV Cost Calcs'!X153</f>
        <v>39276.758173214599</v>
      </c>
      <c r="X2" s="111">
        <f>'LDV Cost Calcs'!Y153</f>
        <v>38993.075084140262</v>
      </c>
      <c r="Y2" s="111">
        <f>'LDV Cost Calcs'!Z153</f>
        <v>38707.023360794548</v>
      </c>
      <c r="Z2" s="111">
        <f>'LDV Cost Calcs'!AA153</f>
        <v>38416.634530435425</v>
      </c>
      <c r="AA2" s="111">
        <f>'LDV Cost Calcs'!AB153</f>
        <v>38120.48145951597</v>
      </c>
      <c r="AB2" s="111">
        <f>'LDV Cost Calcs'!AC153</f>
        <v>37835.721191988036</v>
      </c>
      <c r="AC2" s="111">
        <f>'LDV Cost Calcs'!AD153</f>
        <v>37550.630364970923</v>
      </c>
      <c r="AD2" s="111">
        <f>'LDV Cost Calcs'!AE153</f>
        <v>37269.208736578592</v>
      </c>
      <c r="AE2" s="111">
        <f>'LDV Cost Calcs'!AF153</f>
        <v>36980.328996869255</v>
      </c>
      <c r="AF2" s="111">
        <f>'LDV Cost Calcs'!AG153</f>
        <v>36683.241130522299</v>
      </c>
      <c r="AG2" s="4"/>
    </row>
    <row r="3" spans="1:36" x14ac:dyDescent="0.3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35">
      <c r="A4" t="s">
        <v>2</v>
      </c>
      <c r="B4" s="112">
        <f>'LDV Cost Calcs'!C152</f>
        <v>32342.6363589045</v>
      </c>
      <c r="C4" s="112">
        <f>'LDV Cost Calcs'!D152</f>
        <v>32480.692011164818</v>
      </c>
      <c r="D4" s="112">
        <f>'LDV Cost Calcs'!E152</f>
        <v>32441.801705668731</v>
      </c>
      <c r="E4" s="112">
        <f>'LDV Cost Calcs'!F152</f>
        <v>32574.570580372208</v>
      </c>
      <c r="F4" s="112">
        <f>'LDV Cost Calcs'!G152</f>
        <v>32706.423286912028</v>
      </c>
      <c r="G4" s="112">
        <f>'LDV Cost Calcs'!H152</f>
        <v>32878.340097433967</v>
      </c>
      <c r="H4" s="112">
        <f>'LDV Cost Calcs'!I152</f>
        <v>33013.800110431417</v>
      </c>
      <c r="I4" s="112">
        <f>'LDV Cost Calcs'!J152</f>
        <v>33043.448375334156</v>
      </c>
      <c r="J4" s="112">
        <f>'LDV Cost Calcs'!K152</f>
        <v>33069.100581680039</v>
      </c>
      <c r="K4" s="112">
        <f>'LDV Cost Calcs'!L152</f>
        <v>33089.790840772759</v>
      </c>
      <c r="L4" s="112">
        <f>'LDV Cost Calcs'!M152</f>
        <v>33068.211323912845</v>
      </c>
      <c r="M4" s="112">
        <f>'LDV Cost Calcs'!N152</f>
        <v>33092.699395976269</v>
      </c>
      <c r="N4" s="112">
        <f>'LDV Cost Calcs'!O152</f>
        <v>33109.134157298249</v>
      </c>
      <c r="O4" s="112">
        <f>'LDV Cost Calcs'!P152</f>
        <v>33124.075618155315</v>
      </c>
      <c r="P4" s="112">
        <f>'LDV Cost Calcs'!Q152</f>
        <v>33088.30642035279</v>
      </c>
      <c r="Q4" s="112">
        <f>'LDV Cost Calcs'!R152</f>
        <v>33079.593212175285</v>
      </c>
      <c r="R4" s="112">
        <f>'LDV Cost Calcs'!S152</f>
        <v>33065.906001882548</v>
      </c>
      <c r="S4" s="112">
        <f>'LDV Cost Calcs'!T152</f>
        <v>33041.631094119446</v>
      </c>
      <c r="T4" s="112">
        <f>'LDV Cost Calcs'!U152</f>
        <v>33018.570505033043</v>
      </c>
      <c r="U4" s="112">
        <f>'LDV Cost Calcs'!V152</f>
        <v>33004.622648786302</v>
      </c>
      <c r="V4" s="112">
        <f>'LDV Cost Calcs'!W152</f>
        <v>32984.345421344427</v>
      </c>
      <c r="W4" s="112">
        <f>'LDV Cost Calcs'!X152</f>
        <v>32963.260869766171</v>
      </c>
      <c r="X4" s="112">
        <f>'LDV Cost Calcs'!Y152</f>
        <v>32947.295428304387</v>
      </c>
      <c r="Y4" s="112">
        <f>'LDV Cost Calcs'!Z152</f>
        <v>32926.990321657853</v>
      </c>
      <c r="Z4" s="112">
        <f>'LDV Cost Calcs'!AA152</f>
        <v>32903.086497998935</v>
      </c>
      <c r="AA4" s="112">
        <f>'LDV Cost Calcs'!AB152</f>
        <v>32874.893000348791</v>
      </c>
      <c r="AB4" s="112">
        <f>'LDV Cost Calcs'!AC152</f>
        <v>32855.090893436885</v>
      </c>
      <c r="AC4" s="112">
        <f>'LDV Cost Calcs'!AD152</f>
        <v>32833.969782459295</v>
      </c>
      <c r="AD4" s="112">
        <f>'LDV Cost Calcs'!AE152</f>
        <v>32816.713883340315</v>
      </c>
      <c r="AE4" s="112">
        <f>'LDV Cost Calcs'!AF152</f>
        <v>32792.249589179504</v>
      </c>
      <c r="AF4" s="112">
        <f>'LDV Cost Calcs'!AG152</f>
        <v>32757.347853553154</v>
      </c>
      <c r="AG4" s="4"/>
      <c r="AH4" s="4"/>
      <c r="AI4" s="4"/>
      <c r="AJ4" s="4"/>
    </row>
    <row r="5" spans="1:36" x14ac:dyDescent="0.35">
      <c r="A5" t="s">
        <v>3</v>
      </c>
      <c r="B5" s="113">
        <f>'LDV Cost Calcs'!C154</f>
        <v>35443.546139439881</v>
      </c>
      <c r="C5" s="113">
        <f>'LDV Cost Calcs'!D154</f>
        <v>35360.226658704581</v>
      </c>
      <c r="D5" s="113">
        <f>'LDV Cost Calcs'!E154</f>
        <v>35160.970095567725</v>
      </c>
      <c r="E5" s="113">
        <f>'LDV Cost Calcs'!F154</f>
        <v>35258.109905479396</v>
      </c>
      <c r="F5" s="113">
        <f>'LDV Cost Calcs'!G154</f>
        <v>35355.449623954009</v>
      </c>
      <c r="G5" s="113">
        <f>'LDV Cost Calcs'!H154</f>
        <v>35460.547725955621</v>
      </c>
      <c r="H5" s="113">
        <f>'LDV Cost Calcs'!I154</f>
        <v>35551.20579131179</v>
      </c>
      <c r="I5" s="113">
        <f>'LDV Cost Calcs'!J154</f>
        <v>35554.318338786885</v>
      </c>
      <c r="J5" s="113">
        <f>'LDV Cost Calcs'!K154</f>
        <v>35536.489675236815</v>
      </c>
      <c r="K5" s="113">
        <f>'LDV Cost Calcs'!L154</f>
        <v>35520.644078929421</v>
      </c>
      <c r="L5" s="113">
        <f>'LDV Cost Calcs'!M154</f>
        <v>35462.402789417509</v>
      </c>
      <c r="M5" s="113">
        <f>'LDV Cost Calcs'!N154</f>
        <v>35452.156437686608</v>
      </c>
      <c r="N5" s="113">
        <f>'LDV Cost Calcs'!O154</f>
        <v>35431.010191396104</v>
      </c>
      <c r="O5" s="113">
        <f>'LDV Cost Calcs'!P154</f>
        <v>35416.023111929855</v>
      </c>
      <c r="P5" s="113">
        <f>'LDV Cost Calcs'!Q154</f>
        <v>35340.805878521307</v>
      </c>
      <c r="Q5" s="113">
        <f>'LDV Cost Calcs'!R154</f>
        <v>35303.583721348135</v>
      </c>
      <c r="R5" s="113">
        <f>'LDV Cost Calcs'!S154</f>
        <v>35259.184047524141</v>
      </c>
      <c r="S5" s="113">
        <f>'LDV Cost Calcs'!T154</f>
        <v>35209.798529518819</v>
      </c>
      <c r="T5" s="113">
        <f>'LDV Cost Calcs'!U154</f>
        <v>35152.544641794288</v>
      </c>
      <c r="U5" s="113">
        <f>'LDV Cost Calcs'!V154</f>
        <v>35102.71435404833</v>
      </c>
      <c r="V5" s="113">
        <f>'LDV Cost Calcs'!W154</f>
        <v>35056.315093809841</v>
      </c>
      <c r="W5" s="113">
        <f>'LDV Cost Calcs'!X154</f>
        <v>35002.779446931898</v>
      </c>
      <c r="X5" s="113">
        <f>'LDV Cost Calcs'!Y154</f>
        <v>34954.454782612971</v>
      </c>
      <c r="Y5" s="113">
        <f>'LDV Cost Calcs'!Z154</f>
        <v>34903.217715993742</v>
      </c>
      <c r="Z5" s="113">
        <f>'LDV Cost Calcs'!AA154</f>
        <v>34847.527806000588</v>
      </c>
      <c r="AA5" s="113">
        <f>'LDV Cost Calcs'!AB154</f>
        <v>34781.757500783431</v>
      </c>
      <c r="AB5" s="113">
        <f>'LDV Cost Calcs'!AC154</f>
        <v>34733.004464959042</v>
      </c>
      <c r="AC5" s="113">
        <f>'LDV Cost Calcs'!AD154</f>
        <v>34681.426394065616</v>
      </c>
      <c r="AD5" s="113">
        <f>'LDV Cost Calcs'!AE154</f>
        <v>34631.950895522496</v>
      </c>
      <c r="AE5" s="113">
        <f>'LDV Cost Calcs'!AF154</f>
        <v>34576.622556316885</v>
      </c>
      <c r="AF5" s="113">
        <f>'LDV Cost Calcs'!AG154</f>
        <v>34512.987662623018</v>
      </c>
      <c r="AG5" s="4"/>
      <c r="AH5" s="4"/>
      <c r="AI5" s="4"/>
      <c r="AJ5" s="4"/>
    </row>
    <row r="6" spans="1:36" x14ac:dyDescent="0.3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35">
      <c r="A7" t="s">
        <v>216</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35">
      <c r="A8" t="s">
        <v>217</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topLeftCell="F1" workbookViewId="0">
      <selection activeCell="C2" sqref="C2:AF2"/>
    </sheetView>
  </sheetViews>
  <sheetFormatPr defaultColWidth="9" defaultRowHeight="14.5" x14ac:dyDescent="0.35"/>
  <cols>
    <col min="1" max="1" width="24.453125" style="5" customWidth="1"/>
    <col min="2" max="16384" width="9" style="5"/>
  </cols>
  <sheetData>
    <row r="1" spans="1:36" x14ac:dyDescent="0.35">
      <c r="A1" s="69" t="s">
        <v>233</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35">
      <c r="A2" s="5" t="s">
        <v>0</v>
      </c>
      <c r="B2" s="22">
        <f>'EV freight trucks'!B5*cpi_2018to2012</f>
        <v>65177.846652390654</v>
      </c>
      <c r="C2" s="22">
        <f>$B$2</f>
        <v>65177.846652390654</v>
      </c>
      <c r="D2" s="22">
        <f t="shared" ref="D2:AF2" si="0">$B$2</f>
        <v>65177.846652390654</v>
      </c>
      <c r="E2" s="22">
        <f t="shared" si="0"/>
        <v>65177.846652390654</v>
      </c>
      <c r="F2" s="22">
        <f t="shared" si="0"/>
        <v>65177.846652390654</v>
      </c>
      <c r="G2" s="22">
        <f t="shared" si="0"/>
        <v>65177.846652390654</v>
      </c>
      <c r="H2" s="22">
        <f t="shared" si="0"/>
        <v>65177.846652390654</v>
      </c>
      <c r="I2" s="22">
        <f t="shared" si="0"/>
        <v>65177.846652390654</v>
      </c>
      <c r="J2" s="22">
        <f t="shared" si="0"/>
        <v>65177.846652390654</v>
      </c>
      <c r="K2" s="22">
        <f t="shared" si="0"/>
        <v>65177.846652390654</v>
      </c>
      <c r="L2" s="22">
        <f t="shared" si="0"/>
        <v>65177.846652390654</v>
      </c>
      <c r="M2" s="22">
        <f t="shared" si="0"/>
        <v>65177.846652390654</v>
      </c>
      <c r="N2" s="22">
        <f t="shared" si="0"/>
        <v>65177.846652390654</v>
      </c>
      <c r="O2" s="22">
        <f t="shared" si="0"/>
        <v>65177.846652390654</v>
      </c>
      <c r="P2" s="22">
        <f t="shared" si="0"/>
        <v>65177.846652390654</v>
      </c>
      <c r="Q2" s="22">
        <f t="shared" si="0"/>
        <v>65177.846652390654</v>
      </c>
      <c r="R2" s="22">
        <f t="shared" si="0"/>
        <v>65177.846652390654</v>
      </c>
      <c r="S2" s="22">
        <f t="shared" si="0"/>
        <v>65177.846652390654</v>
      </c>
      <c r="T2" s="22">
        <f t="shared" si="0"/>
        <v>65177.846652390654</v>
      </c>
      <c r="U2" s="22">
        <f t="shared" si="0"/>
        <v>65177.846652390654</v>
      </c>
      <c r="V2" s="22">
        <f t="shared" si="0"/>
        <v>65177.846652390654</v>
      </c>
      <c r="W2" s="22">
        <f t="shared" si="0"/>
        <v>65177.846652390654</v>
      </c>
      <c r="X2" s="22">
        <f t="shared" si="0"/>
        <v>65177.846652390654</v>
      </c>
      <c r="Y2" s="22">
        <f t="shared" si="0"/>
        <v>65177.846652390654</v>
      </c>
      <c r="Z2" s="22">
        <f t="shared" si="0"/>
        <v>65177.846652390654</v>
      </c>
      <c r="AA2" s="22">
        <f t="shared" si="0"/>
        <v>65177.846652390654</v>
      </c>
      <c r="AB2" s="22">
        <f t="shared" si="0"/>
        <v>65177.846652390654</v>
      </c>
      <c r="AC2" s="22">
        <f t="shared" si="0"/>
        <v>65177.846652390654</v>
      </c>
      <c r="AD2" s="22">
        <f t="shared" si="0"/>
        <v>65177.846652390654</v>
      </c>
      <c r="AE2" s="22">
        <f t="shared" si="0"/>
        <v>65177.846652390654</v>
      </c>
      <c r="AF2" s="22">
        <f t="shared" si="0"/>
        <v>65177.846652390654</v>
      </c>
      <c r="AG2" s="22"/>
      <c r="AH2" s="22"/>
      <c r="AI2" s="22"/>
      <c r="AJ2" s="22"/>
    </row>
    <row r="3" spans="1:36" x14ac:dyDescent="0.35">
      <c r="A3" s="5" t="s">
        <v>1</v>
      </c>
      <c r="B3" s="22">
        <f>B4*'BNVP-LDVs-psgr'!B3/'BNVP-LDVs-psgr'!B4</f>
        <v>52602.796003273463</v>
      </c>
      <c r="C3" s="22">
        <f>$B3*'BNVP-LDVs-psgr'!C3/'BNVP-LDVs-psgr'!$B3</f>
        <v>51910.3773552782</v>
      </c>
      <c r="D3" s="22">
        <f>$B3*'BNVP-LDVs-psgr'!D3/'BNVP-LDVs-psgr'!$B3</f>
        <v>52161.445134679067</v>
      </c>
      <c r="E3" s="22">
        <f>$B3*'BNVP-LDVs-psgr'!E3/'BNVP-LDVs-psgr'!$B3</f>
        <v>52465.828177402058</v>
      </c>
      <c r="F3" s="22">
        <f>$B3*'BNVP-LDVs-psgr'!F3/'BNVP-LDVs-psgr'!$B3</f>
        <v>52705.155303068801</v>
      </c>
      <c r="G3" s="22">
        <f>$B3*'BNVP-LDVs-psgr'!G3/'BNVP-LDVs-psgr'!$B3</f>
        <v>52967.759795317535</v>
      </c>
      <c r="H3" s="22">
        <f>$B3*'BNVP-LDVs-psgr'!H3/'BNVP-LDVs-psgr'!$B3</f>
        <v>53238.355275574555</v>
      </c>
      <c r="I3" s="22">
        <f>$B3*'BNVP-LDVs-psgr'!I3/'BNVP-LDVs-psgr'!$B3</f>
        <v>53303.825730463199</v>
      </c>
      <c r="J3" s="22">
        <f>$B3*'BNVP-LDVs-psgr'!J3/'BNVP-LDVs-psgr'!$B3</f>
        <v>53397.53121807264</v>
      </c>
      <c r="K3" s="22">
        <f>$B3*'BNVP-LDVs-psgr'!K3/'BNVP-LDVs-psgr'!$B3</f>
        <v>53470.554865255508</v>
      </c>
      <c r="L3" s="22">
        <f>$B3*'BNVP-LDVs-psgr'!L3/'BNVP-LDVs-psgr'!$B3</f>
        <v>53478.614907153889</v>
      </c>
      <c r="M3" s="22">
        <f>$B3*'BNVP-LDVs-psgr'!M3/'BNVP-LDVs-psgr'!$B3</f>
        <v>53647.57472145067</v>
      </c>
      <c r="N3" s="22">
        <f>$B3*'BNVP-LDVs-psgr'!N3/'BNVP-LDVs-psgr'!$B3</f>
        <v>53696.137255771944</v>
      </c>
      <c r="O3" s="22">
        <f>$B3*'BNVP-LDVs-psgr'!O3/'BNVP-LDVs-psgr'!$B3</f>
        <v>53784.934646313894</v>
      </c>
      <c r="P3" s="22">
        <f>$B3*'BNVP-LDVs-psgr'!P3/'BNVP-LDVs-psgr'!$B3</f>
        <v>53817.231907654321</v>
      </c>
      <c r="Q3" s="22">
        <f>$B3*'BNVP-LDVs-psgr'!Q3/'BNVP-LDVs-psgr'!$B3</f>
        <v>53921.463411579534</v>
      </c>
      <c r="R3" s="22">
        <f>$B3*'BNVP-LDVs-psgr'!R3/'BNVP-LDVs-psgr'!$B3</f>
        <v>53953.955543710617</v>
      </c>
      <c r="S3" s="22">
        <f>$B3*'BNVP-LDVs-psgr'!S3/'BNVP-LDVs-psgr'!$B3</f>
        <v>53992.248223518953</v>
      </c>
      <c r="T3" s="22">
        <f>$B3*'BNVP-LDVs-psgr'!T3/'BNVP-LDVs-psgr'!$B3</f>
        <v>54036.784700162498</v>
      </c>
      <c r="U3" s="22">
        <f>$B3*'BNVP-LDVs-psgr'!U3/'BNVP-LDVs-psgr'!$B3</f>
        <v>54101.03625532252</v>
      </c>
      <c r="V3" s="22">
        <f>$B3*'BNVP-LDVs-psgr'!V3/'BNVP-LDVs-psgr'!$B3</f>
        <v>54135.850131828927</v>
      </c>
      <c r="W3" s="22">
        <f>$B3*'BNVP-LDVs-psgr'!W3/'BNVP-LDVs-psgr'!$B3</f>
        <v>54184.368976525831</v>
      </c>
      <c r="X3" s="22">
        <f>$B3*'BNVP-LDVs-psgr'!X3/'BNVP-LDVs-psgr'!$B3</f>
        <v>54238.324882039058</v>
      </c>
      <c r="Y3" s="22">
        <f>$B3*'BNVP-LDVs-psgr'!Y3/'BNVP-LDVs-psgr'!$B3</f>
        <v>54278.140895442913</v>
      </c>
      <c r="Z3" s="22">
        <f>$B3*'BNVP-LDVs-psgr'!Z3/'BNVP-LDVs-psgr'!$B3</f>
        <v>54318.957155950338</v>
      </c>
      <c r="AA3" s="22">
        <f>$B3*'BNVP-LDVs-psgr'!AA3/'BNVP-LDVs-psgr'!$B3</f>
        <v>54355.700913593944</v>
      </c>
      <c r="AB3" s="22">
        <f>$B3*'BNVP-LDVs-psgr'!AB3/'BNVP-LDVs-psgr'!$B3</f>
        <v>54414.259021485421</v>
      </c>
      <c r="AC3" s="22">
        <f>$B3*'BNVP-LDVs-psgr'!AC3/'BNVP-LDVs-psgr'!$B3</f>
        <v>54452.43005823499</v>
      </c>
      <c r="AD3" s="22">
        <f>$B3*'BNVP-LDVs-psgr'!AD3/'BNVP-LDVs-psgr'!$B3</f>
        <v>54503.553989012828</v>
      </c>
      <c r="AE3" s="22">
        <f>$B3*'BNVP-LDVs-psgr'!AE3/'BNVP-LDVs-psgr'!$B3</f>
        <v>54531.387902702787</v>
      </c>
      <c r="AF3" s="22">
        <f>$B3*'BNVP-LDVs-psgr'!AF3/'BNVP-LDVs-psgr'!$B3</f>
        <v>54549.856320304447</v>
      </c>
      <c r="AG3" s="22"/>
      <c r="AH3" s="22"/>
      <c r="AI3" s="22"/>
      <c r="AJ3" s="22"/>
    </row>
    <row r="4" spans="1:36" x14ac:dyDescent="0.35">
      <c r="A4" s="5" t="s">
        <v>2</v>
      </c>
      <c r="B4" s="22">
        <f>'CARB ACT ISOR'!E41</f>
        <v>45515.771432598973</v>
      </c>
      <c r="C4" s="22">
        <f>B4</f>
        <v>45515.771432598973</v>
      </c>
      <c r="D4" s="22">
        <f t="shared" ref="D4:AF4" si="1">C4</f>
        <v>45515.771432598973</v>
      </c>
      <c r="E4" s="22">
        <f t="shared" si="1"/>
        <v>45515.771432598973</v>
      </c>
      <c r="F4" s="22">
        <f t="shared" si="1"/>
        <v>45515.771432598973</v>
      </c>
      <c r="G4" s="22">
        <f t="shared" si="1"/>
        <v>45515.771432598973</v>
      </c>
      <c r="H4" s="22">
        <f t="shared" si="1"/>
        <v>45515.771432598973</v>
      </c>
      <c r="I4" s="22">
        <f t="shared" si="1"/>
        <v>45515.771432598973</v>
      </c>
      <c r="J4" s="22">
        <f t="shared" si="1"/>
        <v>45515.771432598973</v>
      </c>
      <c r="K4" s="22">
        <f t="shared" si="1"/>
        <v>45515.771432598973</v>
      </c>
      <c r="L4" s="22">
        <f t="shared" si="1"/>
        <v>45515.771432598973</v>
      </c>
      <c r="M4" s="22">
        <f t="shared" si="1"/>
        <v>45515.771432598973</v>
      </c>
      <c r="N4" s="22">
        <f t="shared" si="1"/>
        <v>45515.771432598973</v>
      </c>
      <c r="O4" s="22">
        <f t="shared" si="1"/>
        <v>45515.771432598973</v>
      </c>
      <c r="P4" s="22">
        <f t="shared" si="1"/>
        <v>45515.771432598973</v>
      </c>
      <c r="Q4" s="22">
        <f t="shared" si="1"/>
        <v>45515.771432598973</v>
      </c>
      <c r="R4" s="22">
        <f t="shared" si="1"/>
        <v>45515.771432598973</v>
      </c>
      <c r="S4" s="22">
        <f t="shared" si="1"/>
        <v>45515.771432598973</v>
      </c>
      <c r="T4" s="22">
        <f t="shared" si="1"/>
        <v>45515.771432598973</v>
      </c>
      <c r="U4" s="22">
        <f t="shared" si="1"/>
        <v>45515.771432598973</v>
      </c>
      <c r="V4" s="22">
        <f t="shared" si="1"/>
        <v>45515.771432598973</v>
      </c>
      <c r="W4" s="22">
        <f t="shared" si="1"/>
        <v>45515.771432598973</v>
      </c>
      <c r="X4" s="22">
        <f t="shared" si="1"/>
        <v>45515.771432598973</v>
      </c>
      <c r="Y4" s="22">
        <f t="shared" si="1"/>
        <v>45515.771432598973</v>
      </c>
      <c r="Z4" s="22">
        <f t="shared" si="1"/>
        <v>45515.771432598973</v>
      </c>
      <c r="AA4" s="22">
        <f t="shared" si="1"/>
        <v>45515.771432598973</v>
      </c>
      <c r="AB4" s="22">
        <f t="shared" si="1"/>
        <v>45515.771432598973</v>
      </c>
      <c r="AC4" s="22">
        <f t="shared" si="1"/>
        <v>45515.771432598973</v>
      </c>
      <c r="AD4" s="22">
        <f t="shared" si="1"/>
        <v>45515.771432598973</v>
      </c>
      <c r="AE4" s="22">
        <f t="shared" si="1"/>
        <v>45515.771432598973</v>
      </c>
      <c r="AF4" s="22">
        <f t="shared" si="1"/>
        <v>45515.771432598973</v>
      </c>
      <c r="AG4" s="22"/>
      <c r="AH4" s="22"/>
      <c r="AI4" s="22"/>
      <c r="AJ4" s="22"/>
    </row>
    <row r="5" spans="1:36" x14ac:dyDescent="0.35">
      <c r="A5" s="5" t="s">
        <v>3</v>
      </c>
      <c r="B5" s="22">
        <f>'CARB ACT ISOR'!E40</f>
        <v>50573.07936955442</v>
      </c>
      <c r="C5" s="22">
        <f>B5</f>
        <v>50573.07936955442</v>
      </c>
      <c r="D5" s="22">
        <f t="shared" ref="D5:AF5" si="2">C5</f>
        <v>50573.07936955442</v>
      </c>
      <c r="E5" s="22">
        <f t="shared" si="2"/>
        <v>50573.07936955442</v>
      </c>
      <c r="F5" s="22">
        <f t="shared" si="2"/>
        <v>50573.07936955442</v>
      </c>
      <c r="G5" s="22">
        <f t="shared" si="2"/>
        <v>50573.07936955442</v>
      </c>
      <c r="H5" s="22">
        <f t="shared" si="2"/>
        <v>50573.07936955442</v>
      </c>
      <c r="I5" s="22">
        <f t="shared" si="2"/>
        <v>50573.07936955442</v>
      </c>
      <c r="J5" s="22">
        <f t="shared" si="2"/>
        <v>50573.07936955442</v>
      </c>
      <c r="K5" s="22">
        <f t="shared" si="2"/>
        <v>50573.07936955442</v>
      </c>
      <c r="L5" s="22">
        <f t="shared" si="2"/>
        <v>50573.07936955442</v>
      </c>
      <c r="M5" s="22">
        <f t="shared" si="2"/>
        <v>50573.07936955442</v>
      </c>
      <c r="N5" s="22">
        <f t="shared" si="2"/>
        <v>50573.07936955442</v>
      </c>
      <c r="O5" s="22">
        <f t="shared" si="2"/>
        <v>50573.07936955442</v>
      </c>
      <c r="P5" s="22">
        <f t="shared" si="2"/>
        <v>50573.07936955442</v>
      </c>
      <c r="Q5" s="22">
        <f t="shared" si="2"/>
        <v>50573.07936955442</v>
      </c>
      <c r="R5" s="22">
        <f t="shared" si="2"/>
        <v>50573.07936955442</v>
      </c>
      <c r="S5" s="22">
        <f t="shared" si="2"/>
        <v>50573.07936955442</v>
      </c>
      <c r="T5" s="22">
        <f t="shared" si="2"/>
        <v>50573.07936955442</v>
      </c>
      <c r="U5" s="22">
        <f t="shared" si="2"/>
        <v>50573.07936955442</v>
      </c>
      <c r="V5" s="22">
        <f t="shared" si="2"/>
        <v>50573.07936955442</v>
      </c>
      <c r="W5" s="22">
        <f t="shared" si="2"/>
        <v>50573.07936955442</v>
      </c>
      <c r="X5" s="22">
        <f t="shared" si="2"/>
        <v>50573.07936955442</v>
      </c>
      <c r="Y5" s="22">
        <f t="shared" si="2"/>
        <v>50573.07936955442</v>
      </c>
      <c r="Z5" s="22">
        <f t="shared" si="2"/>
        <v>50573.07936955442</v>
      </c>
      <c r="AA5" s="22">
        <f t="shared" si="2"/>
        <v>50573.07936955442</v>
      </c>
      <c r="AB5" s="22">
        <f t="shared" si="2"/>
        <v>50573.07936955442</v>
      </c>
      <c r="AC5" s="22">
        <f t="shared" si="2"/>
        <v>50573.07936955442</v>
      </c>
      <c r="AD5" s="22">
        <f t="shared" si="2"/>
        <v>50573.07936955442</v>
      </c>
      <c r="AE5" s="22">
        <f t="shared" si="2"/>
        <v>50573.07936955442</v>
      </c>
      <c r="AF5" s="22">
        <f t="shared" si="2"/>
        <v>50573.07936955442</v>
      </c>
      <c r="AG5" s="22"/>
      <c r="AH5" s="22"/>
      <c r="AI5" s="22"/>
      <c r="AJ5" s="22"/>
    </row>
    <row r="6" spans="1:36" x14ac:dyDescent="0.35">
      <c r="A6" s="5" t="s">
        <v>4</v>
      </c>
      <c r="B6" s="22">
        <f>B4*'BNVP-LDVs-psgr'!B6/'BNVP-LDVs-psgr'!B4</f>
        <v>53482.812330628367</v>
      </c>
      <c r="C6" s="22">
        <f>$B6*'BNVP-LDVs-psgr'!C6/'BNVP-LDVs-psgr'!$B6</f>
        <v>52276.573401679816</v>
      </c>
      <c r="D6" s="22">
        <f>$B6*'BNVP-LDVs-psgr'!D6/'BNVP-LDVs-psgr'!$B6</f>
        <v>52243.681846699583</v>
      </c>
      <c r="E6" s="22">
        <f>$B6*'BNVP-LDVs-psgr'!E6/'BNVP-LDVs-psgr'!$B6</f>
        <v>52178.495447600973</v>
      </c>
      <c r="F6" s="22">
        <f>$B6*'BNVP-LDVs-psgr'!F6/'BNVP-LDVs-psgr'!$B6</f>
        <v>52016.096933704655</v>
      </c>
      <c r="G6" s="22">
        <f>$B6*'BNVP-LDVs-psgr'!G6/'BNVP-LDVs-psgr'!$B6</f>
        <v>52389.040250104765</v>
      </c>
      <c r="H6" s="22">
        <f>$B6*'BNVP-LDVs-psgr'!H6/'BNVP-LDVs-psgr'!$B6</f>
        <v>52650.652367625895</v>
      </c>
      <c r="I6" s="22">
        <f>$B6*'BNVP-LDVs-psgr'!I6/'BNVP-LDVs-psgr'!$B6</f>
        <v>52788.143421522647</v>
      </c>
      <c r="J6" s="22">
        <f>$B6*'BNVP-LDVs-psgr'!J6/'BNVP-LDVs-psgr'!$B6</f>
        <v>52926.179297903538</v>
      </c>
      <c r="K6" s="22">
        <f>$B6*'BNVP-LDVs-psgr'!K6/'BNVP-LDVs-psgr'!$B6</f>
        <v>53046.219731198486</v>
      </c>
      <c r="L6" s="22">
        <f>$B6*'BNVP-LDVs-psgr'!L6/'BNVP-LDVs-psgr'!$B6</f>
        <v>53135.915411179383</v>
      </c>
      <c r="M6" s="22">
        <f>$B6*'BNVP-LDVs-psgr'!M6/'BNVP-LDVs-psgr'!$B6</f>
        <v>53316.518084156953</v>
      </c>
      <c r="N6" s="22">
        <f>$B6*'BNVP-LDVs-psgr'!N6/'BNVP-LDVs-psgr'!$B6</f>
        <v>53450.922005916378</v>
      </c>
      <c r="O6" s="22">
        <f>$B6*'BNVP-LDVs-psgr'!O6/'BNVP-LDVs-psgr'!$B6</f>
        <v>53609.048904536445</v>
      </c>
      <c r="P6" s="22">
        <f>$B6*'BNVP-LDVs-psgr'!P6/'BNVP-LDVs-psgr'!$B6</f>
        <v>53702.283156043923</v>
      </c>
      <c r="Q6" s="22">
        <f>$B6*'BNVP-LDVs-psgr'!Q6/'BNVP-LDVs-psgr'!$B6</f>
        <v>53817.448982000678</v>
      </c>
      <c r="R6" s="22">
        <f>$B6*'BNVP-LDVs-psgr'!R6/'BNVP-LDVs-psgr'!$B6</f>
        <v>53895.607376014217</v>
      </c>
      <c r="S6" s="22">
        <f>$B6*'BNVP-LDVs-psgr'!S6/'BNVP-LDVs-psgr'!$B6</f>
        <v>53964.862281103124</v>
      </c>
      <c r="T6" s="22">
        <f>$B6*'BNVP-LDVs-psgr'!T6/'BNVP-LDVs-psgr'!$B6</f>
        <v>54027.596957034249</v>
      </c>
      <c r="U6" s="22">
        <f>$B6*'BNVP-LDVs-psgr'!U6/'BNVP-LDVs-psgr'!$B6</f>
        <v>54094.481563758774</v>
      </c>
      <c r="V6" s="22">
        <f>$B6*'BNVP-LDVs-psgr'!V6/'BNVP-LDVs-psgr'!$B6</f>
        <v>54143.799582312939</v>
      </c>
      <c r="W6" s="22">
        <f>$B6*'BNVP-LDVs-psgr'!W6/'BNVP-LDVs-psgr'!$B6</f>
        <v>54222.167982333638</v>
      </c>
      <c r="X6" s="22">
        <f>$B6*'BNVP-LDVs-psgr'!X6/'BNVP-LDVs-psgr'!$B6</f>
        <v>54298.589349067632</v>
      </c>
      <c r="Y6" s="22">
        <f>$B6*'BNVP-LDVs-psgr'!Y6/'BNVP-LDVs-psgr'!$B6</f>
        <v>54368.900986875313</v>
      </c>
      <c r="Z6" s="22">
        <f>$B6*'BNVP-LDVs-psgr'!Z6/'BNVP-LDVs-psgr'!$B6</f>
        <v>54437.85406813585</v>
      </c>
      <c r="AA6" s="22">
        <f>$B6*'BNVP-LDVs-psgr'!AA6/'BNVP-LDVs-psgr'!$B6</f>
        <v>54505.009193698308</v>
      </c>
      <c r="AB6" s="22">
        <f>$B6*'BNVP-LDVs-psgr'!AB6/'BNVP-LDVs-psgr'!$B6</f>
        <v>54579.976320164918</v>
      </c>
      <c r="AC6" s="22">
        <f>$B6*'BNVP-LDVs-psgr'!AC6/'BNVP-LDVs-psgr'!$B6</f>
        <v>54647.869186311924</v>
      </c>
      <c r="AD6" s="22">
        <f>$B6*'BNVP-LDVs-psgr'!AD6/'BNVP-LDVs-psgr'!$B6</f>
        <v>54721.82353110324</v>
      </c>
      <c r="AE6" s="22">
        <f>$B6*'BNVP-LDVs-psgr'!AE6/'BNVP-LDVs-psgr'!$B6</f>
        <v>54788.216883888381</v>
      </c>
      <c r="AF6" s="22">
        <f>$B6*'BNVP-LDVs-psgr'!AF6/'BNVP-LDVs-psgr'!$B6</f>
        <v>54843.841665072374</v>
      </c>
      <c r="AG6" s="22"/>
      <c r="AH6" s="22"/>
      <c r="AI6" s="22"/>
      <c r="AJ6" s="22"/>
    </row>
    <row r="7" spans="1:36" x14ac:dyDescent="0.35">
      <c r="A7" s="5" t="s">
        <v>216</v>
      </c>
      <c r="B7" s="22">
        <f>B4*'BNVP-LDVs-psgr'!B7/'BNVP-LDVs-psgr'!B4</f>
        <v>54543.438422565836</v>
      </c>
      <c r="C7" s="22">
        <f>$B7*'BNVP-LDVs-psgr'!C7/'BNVP-LDVs-psgr'!$B7</f>
        <v>54764.134333653587</v>
      </c>
      <c r="D7" s="22">
        <f>$B7*'BNVP-LDVs-psgr'!D7/'BNVP-LDVs-psgr'!$B7</f>
        <v>54861.042037096639</v>
      </c>
      <c r="E7" s="22">
        <f>$B7*'BNVP-LDVs-psgr'!E7/'BNVP-LDVs-psgr'!$B7</f>
        <v>55071.40275576117</v>
      </c>
      <c r="F7" s="22">
        <f>$B7*'BNVP-LDVs-psgr'!F7/'BNVP-LDVs-psgr'!$B7</f>
        <v>55338.124037762107</v>
      </c>
      <c r="G7" s="22">
        <f>$B7*'BNVP-LDVs-psgr'!G7/'BNVP-LDVs-psgr'!$B7</f>
        <v>55567.714517064735</v>
      </c>
      <c r="H7" s="22">
        <f>$B7*'BNVP-LDVs-psgr'!H7/'BNVP-LDVs-psgr'!$B7</f>
        <v>55809.622333348649</v>
      </c>
      <c r="I7" s="22">
        <f>$B7*'BNVP-LDVs-psgr'!I7/'BNVP-LDVs-psgr'!$B7</f>
        <v>55907.46258371228</v>
      </c>
      <c r="J7" s="22">
        <f>$B7*'BNVP-LDVs-psgr'!J7/'BNVP-LDVs-psgr'!$B7</f>
        <v>55984.134662114629</v>
      </c>
      <c r="K7" s="22">
        <f>$B7*'BNVP-LDVs-psgr'!K7/'BNVP-LDVs-psgr'!$B7</f>
        <v>56066.794334882899</v>
      </c>
      <c r="L7" s="22">
        <f>$B7*'BNVP-LDVs-psgr'!L7/'BNVP-LDVs-psgr'!$B7</f>
        <v>56134.310731932601</v>
      </c>
      <c r="M7" s="22">
        <f>$B7*'BNVP-LDVs-psgr'!M7/'BNVP-LDVs-psgr'!$B7</f>
        <v>56216.900946033675</v>
      </c>
      <c r="N7" s="22">
        <f>$B7*'BNVP-LDVs-psgr'!N7/'BNVP-LDVs-psgr'!$B7</f>
        <v>56293.529291201135</v>
      </c>
      <c r="O7" s="22">
        <f>$B7*'BNVP-LDVs-psgr'!O7/'BNVP-LDVs-psgr'!$B7</f>
        <v>56372.106337864694</v>
      </c>
      <c r="P7" s="22">
        <f>$B7*'BNVP-LDVs-psgr'!P7/'BNVP-LDVs-psgr'!$B7</f>
        <v>56422.099856708875</v>
      </c>
      <c r="Q7" s="22">
        <f>$B7*'BNVP-LDVs-psgr'!Q7/'BNVP-LDVs-psgr'!$B7</f>
        <v>56477.575465174436</v>
      </c>
      <c r="R7" s="22">
        <f>$B7*'BNVP-LDVs-psgr'!R7/'BNVP-LDVs-psgr'!$B7</f>
        <v>56528.856541904817</v>
      </c>
      <c r="S7" s="22">
        <f>$B7*'BNVP-LDVs-psgr'!S7/'BNVP-LDVs-psgr'!$B7</f>
        <v>56576.864057376086</v>
      </c>
      <c r="T7" s="22">
        <f>$B7*'BNVP-LDVs-psgr'!T7/'BNVP-LDVs-psgr'!$B7</f>
        <v>56623.241866711658</v>
      </c>
      <c r="U7" s="22">
        <f>$B7*'BNVP-LDVs-psgr'!U7/'BNVP-LDVs-psgr'!$B7</f>
        <v>56672.560092958192</v>
      </c>
      <c r="V7" s="22">
        <f>$B7*'BNVP-LDVs-psgr'!V7/'BNVP-LDVs-psgr'!$B7</f>
        <v>56718.688365600545</v>
      </c>
      <c r="W7" s="22">
        <f>$B7*'BNVP-LDVs-psgr'!W7/'BNVP-LDVs-psgr'!$B7</f>
        <v>56764.374160807463</v>
      </c>
      <c r="X7" s="22">
        <f>$B7*'BNVP-LDVs-psgr'!X7/'BNVP-LDVs-psgr'!$B7</f>
        <v>56811.121130096435</v>
      </c>
      <c r="Y7" s="22">
        <f>$B7*'BNVP-LDVs-psgr'!Y7/'BNVP-LDVs-psgr'!$B7</f>
        <v>56855.703304258059</v>
      </c>
      <c r="Z7" s="22">
        <f>$B7*'BNVP-LDVs-psgr'!Z7/'BNVP-LDVs-psgr'!$B7</f>
        <v>56898.627474308458</v>
      </c>
      <c r="AA7" s="22">
        <f>$B7*'BNVP-LDVs-psgr'!AA7/'BNVP-LDVs-psgr'!$B7</f>
        <v>56940.948382971626</v>
      </c>
      <c r="AB7" s="22">
        <f>$B7*'BNVP-LDVs-psgr'!AB7/'BNVP-LDVs-psgr'!$B7</f>
        <v>56985.035342561619</v>
      </c>
      <c r="AC7" s="22">
        <f>$B7*'BNVP-LDVs-psgr'!AC7/'BNVP-LDVs-psgr'!$B7</f>
        <v>57027.50803127532</v>
      </c>
      <c r="AD7" s="22">
        <f>$B7*'BNVP-LDVs-psgr'!AD7/'BNVP-LDVs-psgr'!$B7</f>
        <v>57072.914705541887</v>
      </c>
      <c r="AE7" s="22">
        <f>$B7*'BNVP-LDVs-psgr'!AE7/'BNVP-LDVs-psgr'!$B7</f>
        <v>57114.514015829278</v>
      </c>
      <c r="AF7" s="22">
        <f>$B7*'BNVP-LDVs-psgr'!AF7/'BNVP-LDVs-psgr'!$B7</f>
        <v>57130.76605767959</v>
      </c>
      <c r="AG7" s="22"/>
      <c r="AH7" s="22"/>
      <c r="AI7" s="22"/>
      <c r="AJ7" s="22"/>
    </row>
    <row r="8" spans="1:36" x14ac:dyDescent="0.35">
      <c r="A8" s="5" t="s">
        <v>217</v>
      </c>
      <c r="B8" s="22">
        <f>B5*'BNVP-LDVs-psgr'!B8/'BNVP-LDVs-psgr'!B5</f>
        <v>99786.002729496424</v>
      </c>
      <c r="C8" s="22">
        <f>$B8*'BNVP-LDVs-psgr'!C8/'BNVP-LDVs-psgr'!$B8</f>
        <v>97582.785842141515</v>
      </c>
      <c r="D8" s="22">
        <f>$B8*'BNVP-LDVs-psgr'!D8/'BNVP-LDVs-psgr'!$B8</f>
        <v>95688.554778505</v>
      </c>
      <c r="E8" s="22">
        <f>$B8*'BNVP-LDVs-psgr'!E8/'BNVP-LDVs-psgr'!$B8</f>
        <v>94012.409130598448</v>
      </c>
      <c r="F8" s="22">
        <f>$B8*'BNVP-LDVs-psgr'!F8/'BNVP-LDVs-psgr'!$B8</f>
        <v>92131.712766178156</v>
      </c>
      <c r="G8" s="22">
        <f>$B8*'BNVP-LDVs-psgr'!G8/'BNVP-LDVs-psgr'!$B8</f>
        <v>90241.93719122879</v>
      </c>
      <c r="H8" s="22">
        <f>$B8*'BNVP-LDVs-psgr'!H8/'BNVP-LDVs-psgr'!$B8</f>
        <v>88506.547993101412</v>
      </c>
      <c r="I8" s="22">
        <f>$B8*'BNVP-LDVs-psgr'!I8/'BNVP-LDVs-psgr'!$B8</f>
        <v>86978.742367126411</v>
      </c>
      <c r="J8" s="22">
        <f>$B8*'BNVP-LDVs-psgr'!J8/'BNVP-LDVs-psgr'!$B8</f>
        <v>85512.745217791817</v>
      </c>
      <c r="K8" s="22">
        <f>$B8*'BNVP-LDVs-psgr'!K8/'BNVP-LDVs-psgr'!$B8</f>
        <v>84117.574422359103</v>
      </c>
      <c r="L8" s="22">
        <f>$B8*'BNVP-LDVs-psgr'!L8/'BNVP-LDVs-psgr'!$B8</f>
        <v>82797.152855878361</v>
      </c>
      <c r="M8" s="22">
        <f>$B8*'BNVP-LDVs-psgr'!M8/'BNVP-LDVs-psgr'!$B8</f>
        <v>81515.144319089901</v>
      </c>
      <c r="N8" s="22">
        <f>$B8*'BNVP-LDVs-psgr'!N8/'BNVP-LDVs-psgr'!$B8</f>
        <v>80312.018733178164</v>
      </c>
      <c r="O8" s="22">
        <f>$B8*'BNVP-LDVs-psgr'!O8/'BNVP-LDVs-psgr'!$B8</f>
        <v>79159.673745683991</v>
      </c>
      <c r="P8" s="22">
        <f>$B8*'BNVP-LDVs-psgr'!P8/'BNVP-LDVs-psgr'!$B8</f>
        <v>78037.952733580241</v>
      </c>
      <c r="Q8" s="22">
        <f>$B8*'BNVP-LDVs-psgr'!Q8/'BNVP-LDVs-psgr'!$B8</f>
        <v>76949.861597029871</v>
      </c>
      <c r="R8" s="22">
        <f>$B8*'BNVP-LDVs-psgr'!R8/'BNVP-LDVs-psgr'!$B8</f>
        <v>75924.617728050696</v>
      </c>
      <c r="S8" s="22">
        <f>$B8*'BNVP-LDVs-psgr'!S8/'BNVP-LDVs-psgr'!$B8</f>
        <v>74945.720793258544</v>
      </c>
      <c r="T8" s="22">
        <f>$B8*'BNVP-LDVs-psgr'!T8/'BNVP-LDVs-psgr'!$B8</f>
        <v>74010.442638240595</v>
      </c>
      <c r="U8" s="22">
        <f>$B8*'BNVP-LDVs-psgr'!U8/'BNVP-LDVs-psgr'!$B8</f>
        <v>73116.928059358062</v>
      </c>
      <c r="V8" s="22">
        <f>$B8*'BNVP-LDVs-psgr'!V8/'BNVP-LDVs-psgr'!$B8</f>
        <v>72270.729283514374</v>
      </c>
      <c r="W8" s="22">
        <f>$B8*'BNVP-LDVs-psgr'!W8/'BNVP-LDVs-psgr'!$B8</f>
        <v>71463.963653788247</v>
      </c>
      <c r="X8" s="22">
        <f>$B8*'BNVP-LDVs-psgr'!X8/'BNVP-LDVs-psgr'!$B8</f>
        <v>70693.230976780775</v>
      </c>
      <c r="Y8" s="22">
        <f>$B8*'BNVP-LDVs-psgr'!Y8/'BNVP-LDVs-psgr'!$B8</f>
        <v>69962.114104663866</v>
      </c>
      <c r="Z8" s="22">
        <f>$B8*'BNVP-LDVs-psgr'!Z8/'BNVP-LDVs-psgr'!$B8</f>
        <v>69263.877938052858</v>
      </c>
      <c r="AA8" s="22">
        <f>$B8*'BNVP-LDVs-psgr'!AA8/'BNVP-LDVs-psgr'!$B8</f>
        <v>68599.658759335929</v>
      </c>
      <c r="AB8" s="22">
        <f>$B8*'BNVP-LDVs-psgr'!AB8/'BNVP-LDVs-psgr'!$B8</f>
        <v>67960.738283702784</v>
      </c>
      <c r="AC8" s="22">
        <f>$B8*'BNVP-LDVs-psgr'!AC8/'BNVP-LDVs-psgr'!$B8</f>
        <v>67356.661597470025</v>
      </c>
      <c r="AD8" s="22">
        <f>$B8*'BNVP-LDVs-psgr'!AD8/'BNVP-LDVs-psgr'!$B8</f>
        <v>66779.230258109485</v>
      </c>
      <c r="AE8" s="22">
        <f>$B8*'BNVP-LDVs-psgr'!AE8/'BNVP-LDVs-psgr'!$B8</f>
        <v>66233.059607299452</v>
      </c>
      <c r="AF8" s="22">
        <f>$B8*'BNVP-LDVs-psgr'!AF8/'BNVP-LDVs-psgr'!$B8</f>
        <v>65682.928433453431</v>
      </c>
      <c r="AG8" s="22"/>
      <c r="AH8" s="22"/>
      <c r="AI8" s="22"/>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topLeftCell="F1" workbookViewId="0">
      <selection activeCell="C2" sqref="C2:AF2"/>
    </sheetView>
  </sheetViews>
  <sheetFormatPr defaultColWidth="8.81640625" defaultRowHeight="14.5" x14ac:dyDescent="0.35"/>
  <cols>
    <col min="1" max="1" width="24.45312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3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35">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3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3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35">
      <c r="A7" s="5" t="s">
        <v>216</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35">
      <c r="A8" s="5" t="s">
        <v>217</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F1" workbookViewId="0">
      <selection activeCell="C2" sqref="C2:AF2"/>
    </sheetView>
  </sheetViews>
  <sheetFormatPr defaultColWidth="8.81640625" defaultRowHeight="14.5" x14ac:dyDescent="0.35"/>
  <cols>
    <col min="1" max="1" width="24.45312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'Freight HDVs'!N7*cpi_2020to2012</f>
        <v>202039.45543272892</v>
      </c>
      <c r="C2" s="4">
        <f>$B$2</f>
        <v>202039.45543272892</v>
      </c>
      <c r="D2" s="4">
        <f t="shared" ref="D2:AF2" si="0">$B$2</f>
        <v>202039.45543272892</v>
      </c>
      <c r="E2" s="4">
        <f t="shared" si="0"/>
        <v>202039.45543272892</v>
      </c>
      <c r="F2" s="4">
        <f t="shared" si="0"/>
        <v>202039.45543272892</v>
      </c>
      <c r="G2" s="4">
        <f t="shared" si="0"/>
        <v>202039.45543272892</v>
      </c>
      <c r="H2" s="4">
        <f t="shared" si="0"/>
        <v>202039.45543272892</v>
      </c>
      <c r="I2" s="4">
        <f t="shared" si="0"/>
        <v>202039.45543272892</v>
      </c>
      <c r="J2" s="4">
        <f t="shared" si="0"/>
        <v>202039.45543272892</v>
      </c>
      <c r="K2" s="4">
        <f t="shared" si="0"/>
        <v>202039.45543272892</v>
      </c>
      <c r="L2" s="4">
        <f t="shared" si="0"/>
        <v>202039.45543272892</v>
      </c>
      <c r="M2" s="4">
        <f t="shared" si="0"/>
        <v>202039.45543272892</v>
      </c>
      <c r="N2" s="4">
        <f t="shared" si="0"/>
        <v>202039.45543272892</v>
      </c>
      <c r="O2" s="4">
        <f t="shared" si="0"/>
        <v>202039.45543272892</v>
      </c>
      <c r="P2" s="4">
        <f t="shared" si="0"/>
        <v>202039.45543272892</v>
      </c>
      <c r="Q2" s="4">
        <f t="shared" si="0"/>
        <v>202039.45543272892</v>
      </c>
      <c r="R2" s="4">
        <f t="shared" si="0"/>
        <v>202039.45543272892</v>
      </c>
      <c r="S2" s="4">
        <f t="shared" si="0"/>
        <v>202039.45543272892</v>
      </c>
      <c r="T2" s="4">
        <f t="shared" si="0"/>
        <v>202039.45543272892</v>
      </c>
      <c r="U2" s="4">
        <f t="shared" si="0"/>
        <v>202039.45543272892</v>
      </c>
      <c r="V2" s="4">
        <f t="shared" si="0"/>
        <v>202039.45543272892</v>
      </c>
      <c r="W2" s="4">
        <f t="shared" si="0"/>
        <v>202039.45543272892</v>
      </c>
      <c r="X2" s="4">
        <f t="shared" si="0"/>
        <v>202039.45543272892</v>
      </c>
      <c r="Y2" s="4">
        <f t="shared" si="0"/>
        <v>202039.45543272892</v>
      </c>
      <c r="Z2" s="4">
        <f t="shared" si="0"/>
        <v>202039.45543272892</v>
      </c>
      <c r="AA2" s="4">
        <f t="shared" si="0"/>
        <v>202039.45543272892</v>
      </c>
      <c r="AB2" s="4">
        <f t="shared" si="0"/>
        <v>202039.45543272892</v>
      </c>
      <c r="AC2" s="4">
        <f t="shared" si="0"/>
        <v>202039.45543272892</v>
      </c>
      <c r="AD2" s="4">
        <f t="shared" si="0"/>
        <v>202039.45543272892</v>
      </c>
      <c r="AE2" s="4">
        <f t="shared" si="0"/>
        <v>202039.45543272892</v>
      </c>
      <c r="AF2" s="4">
        <f t="shared" si="0"/>
        <v>202039.45543272892</v>
      </c>
      <c r="AG2" s="4"/>
      <c r="AH2" s="4"/>
      <c r="AI2" s="4"/>
      <c r="AJ2" s="4"/>
    </row>
    <row r="3" spans="1:36" x14ac:dyDescent="0.3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35">
      <c r="A4" t="s">
        <v>2</v>
      </c>
      <c r="B4" s="4">
        <f>B5</f>
        <v>110888.83393673376</v>
      </c>
      <c r="C4" s="4">
        <f t="shared" ref="C4:AF4" si="1">C5</f>
        <v>110888.83393673376</v>
      </c>
      <c r="D4" s="4">
        <f t="shared" si="1"/>
        <v>110888.83393673376</v>
      </c>
      <c r="E4" s="4">
        <f t="shared" si="1"/>
        <v>110888.83393673376</v>
      </c>
      <c r="F4" s="4">
        <f t="shared" si="1"/>
        <v>110888.83393673376</v>
      </c>
      <c r="G4" s="4">
        <f t="shared" si="1"/>
        <v>110888.83393673376</v>
      </c>
      <c r="H4" s="4">
        <f t="shared" si="1"/>
        <v>110888.83393673376</v>
      </c>
      <c r="I4" s="4">
        <f t="shared" si="1"/>
        <v>110888.83393673376</v>
      </c>
      <c r="J4" s="4">
        <f t="shared" si="1"/>
        <v>110888.83393673376</v>
      </c>
      <c r="K4" s="4">
        <f t="shared" si="1"/>
        <v>110888.83393673376</v>
      </c>
      <c r="L4" s="4">
        <f t="shared" si="1"/>
        <v>110888.83393673376</v>
      </c>
      <c r="M4" s="4">
        <f t="shared" si="1"/>
        <v>110888.83393673376</v>
      </c>
      <c r="N4" s="4">
        <f t="shared" si="1"/>
        <v>110888.83393673376</v>
      </c>
      <c r="O4" s="4">
        <f t="shared" si="1"/>
        <v>110888.83393673376</v>
      </c>
      <c r="P4" s="4">
        <f t="shared" si="1"/>
        <v>110888.83393673376</v>
      </c>
      <c r="Q4" s="4">
        <f t="shared" si="1"/>
        <v>110888.83393673376</v>
      </c>
      <c r="R4" s="4">
        <f t="shared" si="1"/>
        <v>110888.83393673376</v>
      </c>
      <c r="S4" s="4">
        <f t="shared" si="1"/>
        <v>110888.83393673376</v>
      </c>
      <c r="T4" s="4">
        <f t="shared" si="1"/>
        <v>110888.83393673376</v>
      </c>
      <c r="U4" s="4">
        <f t="shared" si="1"/>
        <v>110888.83393673376</v>
      </c>
      <c r="V4" s="4">
        <f t="shared" si="1"/>
        <v>110888.83393673376</v>
      </c>
      <c r="W4" s="4">
        <f t="shared" si="1"/>
        <v>110888.83393673376</v>
      </c>
      <c r="X4" s="4">
        <f t="shared" si="1"/>
        <v>110888.83393673376</v>
      </c>
      <c r="Y4" s="4">
        <f t="shared" si="1"/>
        <v>110888.83393673376</v>
      </c>
      <c r="Z4" s="4">
        <f t="shared" si="1"/>
        <v>110888.83393673376</v>
      </c>
      <c r="AA4" s="4">
        <f t="shared" si="1"/>
        <v>110888.83393673376</v>
      </c>
      <c r="AB4" s="4">
        <f t="shared" si="1"/>
        <v>110888.83393673376</v>
      </c>
      <c r="AC4" s="4">
        <f t="shared" si="1"/>
        <v>110888.83393673376</v>
      </c>
      <c r="AD4" s="4">
        <f t="shared" si="1"/>
        <v>110888.83393673376</v>
      </c>
      <c r="AE4" s="4">
        <f t="shared" si="1"/>
        <v>110888.83393673376</v>
      </c>
      <c r="AF4" s="4">
        <f t="shared" si="1"/>
        <v>110888.83393673376</v>
      </c>
      <c r="AG4" s="4"/>
      <c r="AH4" s="4"/>
      <c r="AI4" s="4"/>
      <c r="AJ4" s="4"/>
    </row>
    <row r="5" spans="1:36" x14ac:dyDescent="0.35">
      <c r="A5" t="s">
        <v>3</v>
      </c>
      <c r="B5" s="22">
        <f>125000*cpi_2020to2012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3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35">
      <c r="A7" s="5" t="s">
        <v>216</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35">
      <c r="A8" s="5" t="s">
        <v>217</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ColWidth="8.81640625" defaultRowHeight="14.5" x14ac:dyDescent="0.35"/>
  <cols>
    <col min="1" max="1" width="24.453125" customWidth="1"/>
    <col min="2" max="35" width="10"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217</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defaultColWidth="8.81640625" defaultRowHeight="14.5" x14ac:dyDescent="0.35"/>
  <cols>
    <col min="1" max="1" width="24.453125" customWidth="1"/>
    <col min="2" max="35" width="10.179687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217</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'BNVP-rail-frgt'!B2/'BNVP-rail-frgt'!B5*'BNVP-rail-psgr'!B5</f>
        <v>4166666.666666667</v>
      </c>
      <c r="C2" s="4">
        <f>'BNVP-rail-frgt'!C2/'BNVP-rail-frgt'!C5*'BNVP-rail-psgr'!C5</f>
        <v>4166666.666666667</v>
      </c>
      <c r="D2" s="4">
        <f>'BNVP-rail-frgt'!D2/'BNVP-rail-frgt'!D5*'BNVP-rail-psgr'!D5</f>
        <v>4166666.666666667</v>
      </c>
      <c r="E2" s="4">
        <f>'BNVP-rail-frgt'!E2/'BNVP-rail-frgt'!E5*'BNVP-rail-psgr'!E5</f>
        <v>4166666.666666667</v>
      </c>
      <c r="F2" s="4">
        <f>'BNVP-rail-frgt'!F2/'BNVP-rail-frgt'!F5*'BNVP-rail-psgr'!F5</f>
        <v>4166666.666666667</v>
      </c>
      <c r="G2" s="4">
        <f>'BNVP-rail-frgt'!G2/'BNVP-rail-frgt'!G5*'BNVP-rail-psgr'!G5</f>
        <v>4166666.666666667</v>
      </c>
      <c r="H2" s="4">
        <f>'BNVP-rail-frgt'!H2/'BNVP-rail-frgt'!H5*'BNVP-rail-psgr'!H5</f>
        <v>4166666.666666667</v>
      </c>
      <c r="I2" s="4">
        <f>'BNVP-rail-frgt'!I2/'BNVP-rail-frgt'!I5*'BNVP-rail-psgr'!I5</f>
        <v>4166666.666666667</v>
      </c>
      <c r="J2" s="4">
        <f>'BNVP-rail-frgt'!J2/'BNVP-rail-frgt'!J5*'BNVP-rail-psgr'!J5</f>
        <v>4166666.666666667</v>
      </c>
      <c r="K2" s="4">
        <f>'BNVP-rail-frgt'!K2/'BNVP-rail-frgt'!K5*'BNVP-rail-psgr'!K5</f>
        <v>4166666.666666667</v>
      </c>
      <c r="L2" s="4">
        <f>'BNVP-rail-frgt'!L2/'BNVP-rail-frgt'!L5*'BNVP-rail-psgr'!L5</f>
        <v>4166666.666666667</v>
      </c>
      <c r="M2" s="4">
        <f>'BNVP-rail-frgt'!M2/'BNVP-rail-frgt'!M5*'BNVP-rail-psgr'!M5</f>
        <v>4166666.666666667</v>
      </c>
      <c r="N2" s="4">
        <f>'BNVP-rail-frgt'!N2/'BNVP-rail-frgt'!N5*'BNVP-rail-psgr'!N5</f>
        <v>4166666.666666667</v>
      </c>
      <c r="O2" s="4">
        <f>'BNVP-rail-frgt'!O2/'BNVP-rail-frgt'!O5*'BNVP-rail-psgr'!O5</f>
        <v>4166666.666666667</v>
      </c>
      <c r="P2" s="4">
        <f>'BNVP-rail-frgt'!P2/'BNVP-rail-frgt'!P5*'BNVP-rail-psgr'!P5</f>
        <v>4166666.666666667</v>
      </c>
      <c r="Q2" s="4">
        <f>'BNVP-rail-frgt'!Q2/'BNVP-rail-frgt'!Q5*'BNVP-rail-psgr'!Q5</f>
        <v>4166666.666666667</v>
      </c>
      <c r="R2" s="4">
        <f>'BNVP-rail-frgt'!R2/'BNVP-rail-frgt'!R5*'BNVP-rail-psgr'!R5</f>
        <v>4166666.666666667</v>
      </c>
      <c r="S2" s="4">
        <f>'BNVP-rail-frgt'!S2/'BNVP-rail-frgt'!S5*'BNVP-rail-psgr'!S5</f>
        <v>4166666.666666667</v>
      </c>
      <c r="T2" s="4">
        <f>'BNVP-rail-frgt'!T2/'BNVP-rail-frgt'!T5*'BNVP-rail-psgr'!T5</f>
        <v>4166666.666666667</v>
      </c>
      <c r="U2" s="4">
        <f>'BNVP-rail-frgt'!U2/'BNVP-rail-frgt'!U5*'BNVP-rail-psgr'!U5</f>
        <v>4166666.666666667</v>
      </c>
      <c r="V2" s="4">
        <f>'BNVP-rail-frgt'!V2/'BNVP-rail-frgt'!V5*'BNVP-rail-psgr'!V5</f>
        <v>4166666.666666667</v>
      </c>
      <c r="W2" s="4">
        <f>'BNVP-rail-frgt'!W2/'BNVP-rail-frgt'!W5*'BNVP-rail-psgr'!W5</f>
        <v>4166666.666666667</v>
      </c>
      <c r="X2" s="4">
        <f>'BNVP-rail-frgt'!X2/'BNVP-rail-frgt'!X5*'BNVP-rail-psgr'!X5</f>
        <v>4166666.666666667</v>
      </c>
      <c r="Y2" s="4">
        <f>'BNVP-rail-frgt'!Y2/'BNVP-rail-frgt'!Y5*'BNVP-rail-psgr'!Y5</f>
        <v>4166666.666666667</v>
      </c>
      <c r="Z2" s="4">
        <f>'BNVP-rail-frgt'!Z2/'BNVP-rail-frgt'!Z5*'BNVP-rail-psgr'!Z5</f>
        <v>4166666.666666667</v>
      </c>
      <c r="AA2" s="4">
        <f>'BNVP-rail-frgt'!AA2/'BNVP-rail-frgt'!AA5*'BNVP-rail-psgr'!AA5</f>
        <v>4166666.666666667</v>
      </c>
      <c r="AB2" s="4">
        <f>'BNVP-rail-frgt'!AB2/'BNVP-rail-frgt'!AB5*'BNVP-rail-psgr'!AB5</f>
        <v>4166666.666666667</v>
      </c>
      <c r="AC2" s="4">
        <f>'BNVP-rail-frgt'!AC2/'BNVP-rail-frgt'!AC5*'BNVP-rail-psgr'!AC5</f>
        <v>4166666.666666667</v>
      </c>
      <c r="AD2" s="4">
        <f>'BNVP-rail-frgt'!AD2/'BNVP-rail-frgt'!AD5*'BNVP-rail-psgr'!AD5</f>
        <v>4166666.666666667</v>
      </c>
      <c r="AE2" s="4">
        <f>'BNVP-rail-frgt'!AE2/'BNVP-rail-frgt'!AE5*'BNVP-rail-psgr'!AE5</f>
        <v>4166666.666666667</v>
      </c>
      <c r="AF2" s="4">
        <f>'BNVP-rail-frgt'!AF2/'BNVP-rail-frgt'!AF5*'BNVP-rail-psgr'!AF5</f>
        <v>4166666.666666667</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217</v>
      </c>
      <c r="B8" s="4">
        <f>3300000*cpi_2019to2012</f>
        <v>2963580.8915852099</v>
      </c>
      <c r="C8" s="4">
        <f>$B$8*'BNVP-HDVs-frgt'!C8/'BNVP-HDVs-frgt'!$B$8</f>
        <v>2898146.7496336275</v>
      </c>
      <c r="D8" s="4">
        <f>$B$8*'BNVP-HDVs-frgt'!D8/'BNVP-HDVs-frgt'!$B$8</f>
        <v>2841889.2903619283</v>
      </c>
      <c r="E8" s="4">
        <f>$B$8*'BNVP-HDVs-frgt'!E8/'BNVP-HDVs-frgt'!$B$8</f>
        <v>2792108.8293977249</v>
      </c>
      <c r="F8" s="4">
        <f>$B$8*'BNVP-HDVs-frgt'!F8/'BNVP-HDVs-frgt'!$B$8</f>
        <v>2736253.3420947725</v>
      </c>
      <c r="G8" s="4">
        <f>$B$8*'BNVP-HDVs-frgt'!G8/'BNVP-HDVs-frgt'!$B$8</f>
        <v>2680128.2080067135</v>
      </c>
      <c r="H8" s="4">
        <f>$B$8*'BNVP-HDVs-frgt'!H8/'BNVP-HDVs-frgt'!$B$8</f>
        <v>2628588.2512356685</v>
      </c>
      <c r="I8" s="4">
        <f>$B$8*'BNVP-HDVs-frgt'!I8/'BNVP-HDVs-frgt'!$B$8</f>
        <v>2583213.3946892056</v>
      </c>
      <c r="J8" s="4">
        <f>$B$8*'BNVP-HDVs-frgt'!J8/'BNVP-HDVs-frgt'!$B$8</f>
        <v>2539674.2106348653</v>
      </c>
      <c r="K8" s="4">
        <f>$B$8*'BNVP-HDVs-frgt'!K8/'BNVP-HDVs-frgt'!$B$8</f>
        <v>2498238.5242986702</v>
      </c>
      <c r="L8" s="4">
        <f>$B$8*'BNVP-HDVs-frgt'!L8/'BNVP-HDVs-frgt'!$B$8</f>
        <v>2459022.8425775841</v>
      </c>
      <c r="M8" s="4">
        <f>$B$8*'BNVP-HDVs-frgt'!M8/'BNVP-HDVs-frgt'!$B$8</f>
        <v>2420948.0034363191</v>
      </c>
      <c r="N8" s="4">
        <f>$B$8*'BNVP-HDVs-frgt'!N8/'BNVP-HDVs-frgt'!$B$8</f>
        <v>2385215.937825365</v>
      </c>
      <c r="O8" s="4">
        <f>$B$8*'BNVP-HDVs-frgt'!O8/'BNVP-HDVs-frgt'!$B$8</f>
        <v>2350992.023728821</v>
      </c>
      <c r="P8" s="4">
        <f>$B$8*'BNVP-HDVs-frgt'!P8/'BNVP-HDVs-frgt'!$B$8</f>
        <v>2317677.6222473639</v>
      </c>
      <c r="Q8" s="4">
        <f>$B$8*'BNVP-HDVs-frgt'!Q8/'BNVP-HDVs-frgt'!$B$8</f>
        <v>2285362.0067063202</v>
      </c>
      <c r="R8" s="4">
        <f>$B$8*'BNVP-HDVs-frgt'!R8/'BNVP-HDVs-frgt'!$B$8</f>
        <v>2254912.9150881483</v>
      </c>
      <c r="S8" s="4">
        <f>$B$8*'BNVP-HDVs-frgt'!S8/'BNVP-HDVs-frgt'!$B$8</f>
        <v>2225840.2979732449</v>
      </c>
      <c r="T8" s="4">
        <f>$B$8*'BNVP-HDVs-frgt'!T8/'BNVP-HDVs-frgt'!$B$8</f>
        <v>2198063.1309086205</v>
      </c>
      <c r="U8" s="4">
        <f>$B$8*'BNVP-HDVs-frgt'!U8/'BNVP-HDVs-frgt'!$B$8</f>
        <v>2171526.3155247299</v>
      </c>
      <c r="V8" s="4">
        <f>$B$8*'BNVP-HDVs-frgt'!V8/'BNVP-HDVs-frgt'!$B$8</f>
        <v>2146394.7494335282</v>
      </c>
      <c r="W8" s="4">
        <f>$B$8*'BNVP-HDVs-frgt'!W8/'BNVP-HDVs-frgt'!$B$8</f>
        <v>2122434.3227319452</v>
      </c>
      <c r="X8" s="4">
        <f>$B$8*'BNVP-HDVs-frgt'!X8/'BNVP-HDVs-frgt'!$B$8</f>
        <v>2099544.0518360203</v>
      </c>
      <c r="Y8" s="4">
        <f>$B$8*'BNVP-HDVs-frgt'!Y8/'BNVP-HDVs-frgt'!$B$8</f>
        <v>2077830.3451792381</v>
      </c>
      <c r="Z8" s="4">
        <f>$B$8*'BNVP-HDVs-frgt'!Z8/'BNVP-HDVs-frgt'!$B$8</f>
        <v>2057093.1745883727</v>
      </c>
      <c r="AA8" s="4">
        <f>$B$8*'BNVP-HDVs-frgt'!AA8/'BNVP-HDVs-frgt'!$B$8</f>
        <v>2037366.2869285266</v>
      </c>
      <c r="AB8" s="4">
        <f>$B$8*'BNVP-HDVs-frgt'!AB8/'BNVP-HDVs-frgt'!$B$8</f>
        <v>2018390.75467916</v>
      </c>
      <c r="AC8" s="4">
        <f>$B$8*'BNVP-HDVs-frgt'!AC8/'BNVP-HDVs-frgt'!$B$8</f>
        <v>2000450.0608403201</v>
      </c>
      <c r="AD8" s="4">
        <f>$B$8*'BNVP-HDVs-frgt'!AD8/'BNVP-HDVs-frgt'!$B$8</f>
        <v>1983300.716877016</v>
      </c>
      <c r="AE8" s="4">
        <f>$B$8*'BNVP-HDVs-frgt'!AE8/'BNVP-HDVs-frgt'!$B$8</f>
        <v>1967079.795505177</v>
      </c>
      <c r="AF8" s="4">
        <f>$B$8*'BNVP-HDVs-frgt'!AF8/'BNVP-HDVs-frgt'!$B$8</f>
        <v>1950741.2491151085</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5000000</f>
        <v>5000000</v>
      </c>
      <c r="C2" s="4">
        <f>$B$2*'BNVP-HDVs-frgt'!C2/'BNVP-HDVs-frgt'!$B$2</f>
        <v>5000000</v>
      </c>
      <c r="D2" s="4">
        <f>$B$2*'BNVP-HDVs-frgt'!D2/'BNVP-HDVs-frgt'!$B$2</f>
        <v>5000000</v>
      </c>
      <c r="E2" s="4">
        <f>$B$2*'BNVP-HDVs-frgt'!E2/'BNVP-HDVs-frgt'!$B$2</f>
        <v>5000000</v>
      </c>
      <c r="F2" s="4">
        <f>$B$2*'BNVP-HDVs-frgt'!F2/'BNVP-HDVs-frgt'!$B$2</f>
        <v>5000000</v>
      </c>
      <c r="G2" s="4">
        <f>$B$2*'BNVP-HDVs-frgt'!G2/'BNVP-HDVs-frgt'!$B$2</f>
        <v>5000000</v>
      </c>
      <c r="H2" s="4">
        <f>$B$2*'BNVP-HDVs-frgt'!H2/'BNVP-HDVs-frgt'!$B$2</f>
        <v>5000000</v>
      </c>
      <c r="I2" s="4">
        <f>$B$2*'BNVP-HDVs-frgt'!I2/'BNVP-HDVs-frgt'!$B$2</f>
        <v>5000000</v>
      </c>
      <c r="J2" s="4">
        <f>$B$2*'BNVP-HDVs-frgt'!J2/'BNVP-HDVs-frgt'!$B$2</f>
        <v>5000000</v>
      </c>
      <c r="K2" s="4">
        <f>$B$2*'BNVP-HDVs-frgt'!K2/'BNVP-HDVs-frgt'!$B$2</f>
        <v>5000000</v>
      </c>
      <c r="L2" s="4">
        <f>$B$2*'BNVP-HDVs-frgt'!L2/'BNVP-HDVs-frgt'!$B$2</f>
        <v>5000000</v>
      </c>
      <c r="M2" s="4">
        <f>$B$2*'BNVP-HDVs-frgt'!M2/'BNVP-HDVs-frgt'!$B$2</f>
        <v>5000000</v>
      </c>
      <c r="N2" s="4">
        <f>$B$2*'BNVP-HDVs-frgt'!N2/'BNVP-HDVs-frgt'!$B$2</f>
        <v>5000000</v>
      </c>
      <c r="O2" s="4">
        <f>$B$2*'BNVP-HDVs-frgt'!O2/'BNVP-HDVs-frgt'!$B$2</f>
        <v>5000000</v>
      </c>
      <c r="P2" s="4">
        <f>$B$2*'BNVP-HDVs-frgt'!P2/'BNVP-HDVs-frgt'!$B$2</f>
        <v>5000000</v>
      </c>
      <c r="Q2" s="4">
        <f>$B$2*'BNVP-HDVs-frgt'!Q2/'BNVP-HDVs-frgt'!$B$2</f>
        <v>5000000</v>
      </c>
      <c r="R2" s="4">
        <f>$B$2*'BNVP-HDVs-frgt'!R2/'BNVP-HDVs-frgt'!$B$2</f>
        <v>5000000</v>
      </c>
      <c r="S2" s="4">
        <f>$B$2*'BNVP-HDVs-frgt'!S2/'BNVP-HDVs-frgt'!$B$2</f>
        <v>5000000</v>
      </c>
      <c r="T2" s="4">
        <f>$B$2*'BNVP-HDVs-frgt'!T2/'BNVP-HDVs-frgt'!$B$2</f>
        <v>5000000</v>
      </c>
      <c r="U2" s="4">
        <f>$B$2*'BNVP-HDVs-frgt'!U2/'BNVP-HDVs-frgt'!$B$2</f>
        <v>5000000</v>
      </c>
      <c r="V2" s="4">
        <f>$B$2*'BNVP-HDVs-frgt'!V2/'BNVP-HDVs-frgt'!$B$2</f>
        <v>5000000</v>
      </c>
      <c r="W2" s="4">
        <f>$B$2*'BNVP-HDVs-frgt'!W2/'BNVP-HDVs-frgt'!$B$2</f>
        <v>5000000</v>
      </c>
      <c r="X2" s="4">
        <f>$B$2*'BNVP-HDVs-frgt'!X2/'BNVP-HDVs-frgt'!$B$2</f>
        <v>5000000</v>
      </c>
      <c r="Y2" s="4">
        <f>$B$2*'BNVP-HDVs-frgt'!Y2/'BNVP-HDVs-frgt'!$B$2</f>
        <v>5000000</v>
      </c>
      <c r="Z2" s="4">
        <f>$B$2*'BNVP-HDVs-frgt'!Z2/'BNVP-HDVs-frgt'!$B$2</f>
        <v>5000000</v>
      </c>
      <c r="AA2" s="4">
        <f>$B$2*'BNVP-HDVs-frgt'!AA2/'BNVP-HDVs-frgt'!$B$2</f>
        <v>5000000</v>
      </c>
      <c r="AB2" s="4">
        <f>$B$2*'BNVP-HDVs-frgt'!AB2/'BNVP-HDVs-frgt'!$B$2</f>
        <v>5000000</v>
      </c>
      <c r="AC2" s="4">
        <f>$B$2*'BNVP-HDVs-frgt'!AC2/'BNVP-HDVs-frgt'!$B$2</f>
        <v>5000000</v>
      </c>
      <c r="AD2" s="4">
        <f>$B$2*'BNVP-HDVs-frgt'!AD2/'BNVP-HDVs-frgt'!$B$2</f>
        <v>5000000</v>
      </c>
      <c r="AE2" s="4">
        <f>$B$2*'BNVP-HDVs-frgt'!AE2/'BNVP-HDVs-frgt'!$B$2</f>
        <v>5000000</v>
      </c>
      <c r="AF2" s="4">
        <f>$B$2*'BNVP-HDVs-frgt'!AF2/'BNVP-HDVs-frgt'!$B$2</f>
        <v>5000000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217</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heetViews>
  <sheetFormatPr defaultColWidth="8.81640625" defaultRowHeight="14.5" x14ac:dyDescent="0.35"/>
  <sheetData>
    <row r="1" spans="1:21" x14ac:dyDescent="0.35">
      <c r="A1" t="s">
        <v>1279</v>
      </c>
    </row>
    <row r="2" spans="1:21" x14ac:dyDescent="0.35">
      <c r="A2" t="s">
        <v>1280</v>
      </c>
    </row>
    <row r="3" spans="1:21" x14ac:dyDescent="0.35">
      <c r="A3" t="s">
        <v>1281</v>
      </c>
    </row>
    <row r="4" spans="1:21" x14ac:dyDescent="0.35">
      <c r="A4" t="s">
        <v>258</v>
      </c>
    </row>
    <row r="5" spans="1:21" s="13" customFormat="1" ht="101.5" x14ac:dyDescent="0.35">
      <c r="A5" s="13" t="s">
        <v>1282</v>
      </c>
      <c r="B5" s="13" t="s">
        <v>1283</v>
      </c>
      <c r="C5" s="13" t="s">
        <v>1284</v>
      </c>
      <c r="D5" s="13" t="s">
        <v>1285</v>
      </c>
      <c r="E5" s="13" t="s">
        <v>1286</v>
      </c>
      <c r="F5" s="13" t="s">
        <v>1287</v>
      </c>
      <c r="G5" s="13" t="s">
        <v>1288</v>
      </c>
      <c r="H5" s="13" t="s">
        <v>1289</v>
      </c>
      <c r="I5" s="13" t="s">
        <v>1290</v>
      </c>
      <c r="J5" s="13" t="s">
        <v>1291</v>
      </c>
      <c r="K5" s="13" t="s">
        <v>1292</v>
      </c>
      <c r="L5" s="13" t="s">
        <v>1293</v>
      </c>
      <c r="M5" s="13" t="s">
        <v>1294</v>
      </c>
      <c r="N5" s="13" t="s">
        <v>1295</v>
      </c>
      <c r="O5" s="13" t="s">
        <v>1296</v>
      </c>
      <c r="P5" s="13" t="s">
        <v>1297</v>
      </c>
      <c r="Q5" s="13" t="s">
        <v>1298</v>
      </c>
      <c r="R5" s="13" t="s">
        <v>1299</v>
      </c>
      <c r="S5" s="13" t="s">
        <v>1300</v>
      </c>
      <c r="T5" s="13" t="s">
        <v>1301</v>
      </c>
      <c r="U5" s="13" t="s">
        <v>1302</v>
      </c>
    </row>
    <row r="6" spans="1:21" x14ac:dyDescent="0.3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3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3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3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3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3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3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3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3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3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3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3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3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3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3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3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3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3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3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3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3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3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3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3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3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3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3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3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3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3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3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3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3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217</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217</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1640625" defaultRowHeight="15" customHeight="1" x14ac:dyDescent="0.35"/>
  <cols>
    <col min="1" max="1" width="25.453125" customWidth="1"/>
    <col min="2" max="2" width="30"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320</v>
      </c>
    </row>
    <row r="10" spans="1:36" ht="14.5" x14ac:dyDescent="0.35">
      <c r="A10" t="s">
        <v>255</v>
      </c>
    </row>
    <row r="11" spans="1:36" ht="14.5" x14ac:dyDescent="0.35">
      <c r="A11" t="s">
        <v>256</v>
      </c>
    </row>
    <row r="12" spans="1:36" ht="14.5" x14ac:dyDescent="0.35">
      <c r="A12" t="s">
        <v>257</v>
      </c>
    </row>
    <row r="13" spans="1:36" ht="14.5" x14ac:dyDescent="0.35">
      <c r="A13" t="s">
        <v>258</v>
      </c>
    </row>
    <row r="14" spans="1:36" ht="14.5" x14ac:dyDescent="0.35">
      <c r="B14" t="s">
        <v>259</v>
      </c>
      <c r="C14" t="s">
        <v>318</v>
      </c>
      <c r="D14" t="s">
        <v>319</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320</v>
      </c>
    </row>
    <row r="15" spans="1:36" ht="14.5" x14ac:dyDescent="0.35">
      <c r="A15" t="s">
        <v>260</v>
      </c>
      <c r="C15" t="s">
        <v>321</v>
      </c>
    </row>
    <row r="16" spans="1:36" ht="14.5" x14ac:dyDescent="0.35">
      <c r="A16" t="s">
        <v>261</v>
      </c>
      <c r="C16" t="s">
        <v>322</v>
      </c>
    </row>
    <row r="17" spans="1:36" ht="14.5" x14ac:dyDescent="0.35">
      <c r="A17" t="s">
        <v>262</v>
      </c>
      <c r="B17" t="s">
        <v>263</v>
      </c>
      <c r="C17" t="s">
        <v>323</v>
      </c>
      <c r="D17" t="s">
        <v>324</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ht="14.5" x14ac:dyDescent="0.35">
      <c r="A18" t="s">
        <v>264</v>
      </c>
      <c r="B18" t="s">
        <v>265</v>
      </c>
      <c r="C18" t="s">
        <v>325</v>
      </c>
      <c r="D18" t="s">
        <v>324</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ht="14.5" x14ac:dyDescent="0.35">
      <c r="A19" t="s">
        <v>266</v>
      </c>
      <c r="B19" t="s">
        <v>267</v>
      </c>
      <c r="C19" t="s">
        <v>326</v>
      </c>
      <c r="D19" t="s">
        <v>324</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ht="14.5" x14ac:dyDescent="0.35">
      <c r="A20" t="s">
        <v>268</v>
      </c>
      <c r="C20" t="s">
        <v>327</v>
      </c>
    </row>
    <row r="21" spans="1:36" ht="14.5" x14ac:dyDescent="0.35">
      <c r="A21" t="s">
        <v>269</v>
      </c>
      <c r="B21" t="s">
        <v>270</v>
      </c>
      <c r="C21" t="s">
        <v>328</v>
      </c>
      <c r="D21" t="s">
        <v>324</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ht="14.5" x14ac:dyDescent="0.35">
      <c r="A22" s="27" t="s">
        <v>24</v>
      </c>
      <c r="B22" t="s">
        <v>271</v>
      </c>
      <c r="C22" t="s">
        <v>329</v>
      </c>
      <c r="D22" t="s">
        <v>324</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ht="14.5" x14ac:dyDescent="0.35">
      <c r="A23" s="27" t="s">
        <v>23</v>
      </c>
      <c r="B23" t="s">
        <v>272</v>
      </c>
      <c r="C23" t="s">
        <v>330</v>
      </c>
      <c r="D23" t="s">
        <v>324</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ht="14.5" x14ac:dyDescent="0.35">
      <c r="A24" s="27" t="s">
        <v>201</v>
      </c>
      <c r="B24" t="s">
        <v>273</v>
      </c>
      <c r="C24" t="s">
        <v>331</v>
      </c>
      <c r="D24" t="s">
        <v>324</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ht="14.5" x14ac:dyDescent="0.35">
      <c r="A25" t="s">
        <v>31</v>
      </c>
      <c r="B25" t="s">
        <v>274</v>
      </c>
      <c r="C25" t="s">
        <v>332</v>
      </c>
      <c r="D25" t="s">
        <v>324</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ht="14.5" x14ac:dyDescent="0.35">
      <c r="A26" t="s">
        <v>30</v>
      </c>
      <c r="B26" t="s">
        <v>275</v>
      </c>
      <c r="C26" t="s">
        <v>333</v>
      </c>
      <c r="D26" t="s">
        <v>324</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ht="14.5" x14ac:dyDescent="0.35">
      <c r="A27" t="s">
        <v>276</v>
      </c>
      <c r="B27" t="s">
        <v>277</v>
      </c>
      <c r="C27" t="s">
        <v>334</v>
      </c>
      <c r="D27" t="s">
        <v>324</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ht="14.5" x14ac:dyDescent="0.35">
      <c r="A28" t="s">
        <v>278</v>
      </c>
      <c r="B28" t="s">
        <v>279</v>
      </c>
      <c r="C28" t="s">
        <v>335</v>
      </c>
      <c r="D28" t="s">
        <v>324</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ht="14.5" x14ac:dyDescent="0.35">
      <c r="A29" t="s">
        <v>280</v>
      </c>
      <c r="B29" t="s">
        <v>281</v>
      </c>
      <c r="C29" t="s">
        <v>336</v>
      </c>
      <c r="D29" t="s">
        <v>324</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ht="14.5" x14ac:dyDescent="0.35">
      <c r="A30" t="s">
        <v>282</v>
      </c>
      <c r="B30" t="s">
        <v>283</v>
      </c>
      <c r="C30" t="s">
        <v>337</v>
      </c>
      <c r="D30" t="s">
        <v>324</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ht="14.5" x14ac:dyDescent="0.35">
      <c r="A31" t="s">
        <v>284</v>
      </c>
      <c r="B31" t="s">
        <v>285</v>
      </c>
      <c r="C31" t="s">
        <v>338</v>
      </c>
      <c r="D31" t="s">
        <v>324</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ht="14.5" x14ac:dyDescent="0.35">
      <c r="A32" t="s">
        <v>286</v>
      </c>
      <c r="B32" t="s">
        <v>287</v>
      </c>
      <c r="C32" t="s">
        <v>339</v>
      </c>
      <c r="D32" t="s">
        <v>324</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ht="14.5" x14ac:dyDescent="0.35">
      <c r="A33" t="s">
        <v>20</v>
      </c>
      <c r="B33" t="s">
        <v>288</v>
      </c>
      <c r="C33" t="s">
        <v>340</v>
      </c>
      <c r="D33" t="s">
        <v>324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19</v>
      </c>
      <c r="B34" t="s">
        <v>289</v>
      </c>
      <c r="C34" t="s">
        <v>341</v>
      </c>
      <c r="D34" t="s">
        <v>324</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ht="14.5" x14ac:dyDescent="0.35">
      <c r="A35" t="s">
        <v>290</v>
      </c>
      <c r="B35" t="s">
        <v>291</v>
      </c>
      <c r="C35" t="s">
        <v>342</v>
      </c>
      <c r="D35" t="s">
        <v>324</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ht="14.5" x14ac:dyDescent="0.35">
      <c r="A36" t="s">
        <v>236</v>
      </c>
      <c r="B36" t="s">
        <v>292</v>
      </c>
      <c r="C36" t="s">
        <v>343</v>
      </c>
      <c r="D36" t="s">
        <v>324</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ht="14.5" x14ac:dyDescent="0.35">
      <c r="A37" t="s">
        <v>293</v>
      </c>
      <c r="C37" t="s">
        <v>344</v>
      </c>
    </row>
    <row r="38" spans="1:36" ht="14.5" x14ac:dyDescent="0.35">
      <c r="A38" t="s">
        <v>294</v>
      </c>
      <c r="C38" t="s">
        <v>345</v>
      </c>
    </row>
    <row r="39" spans="1:36" ht="14.5" x14ac:dyDescent="0.35">
      <c r="A39" t="s">
        <v>262</v>
      </c>
      <c r="B39" t="s">
        <v>295</v>
      </c>
      <c r="C39" t="s">
        <v>346</v>
      </c>
      <c r="D39" t="s">
        <v>324</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ht="14.5" x14ac:dyDescent="0.35">
      <c r="A40" t="s">
        <v>264</v>
      </c>
      <c r="B40" t="s">
        <v>296</v>
      </c>
      <c r="C40" t="s">
        <v>347</v>
      </c>
      <c r="D40" t="s">
        <v>324</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ht="14.5" x14ac:dyDescent="0.35">
      <c r="A41" t="s">
        <v>297</v>
      </c>
      <c r="B41" t="s">
        <v>298</v>
      </c>
      <c r="C41" t="s">
        <v>348</v>
      </c>
      <c r="D41" t="s">
        <v>324</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ht="14.5" x14ac:dyDescent="0.35">
      <c r="A42" t="s">
        <v>299</v>
      </c>
      <c r="C42" t="s">
        <v>349</v>
      </c>
    </row>
    <row r="43" spans="1:36" ht="14.5" x14ac:dyDescent="0.35">
      <c r="A43" t="s">
        <v>269</v>
      </c>
      <c r="B43" t="s">
        <v>300</v>
      </c>
      <c r="C43" t="s">
        <v>350</v>
      </c>
      <c r="D43" t="s">
        <v>324</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ht="14.5" x14ac:dyDescent="0.35">
      <c r="A44" t="s">
        <v>24</v>
      </c>
      <c r="B44" t="s">
        <v>301</v>
      </c>
      <c r="C44" t="s">
        <v>351</v>
      </c>
      <c r="D44" t="s">
        <v>324</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ht="14.5" x14ac:dyDescent="0.35">
      <c r="A45" t="s">
        <v>23</v>
      </c>
      <c r="B45" t="s">
        <v>302</v>
      </c>
      <c r="C45" t="s">
        <v>352</v>
      </c>
      <c r="D45" t="s">
        <v>324</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ht="14.5" x14ac:dyDescent="0.35">
      <c r="A46" t="s">
        <v>201</v>
      </c>
      <c r="B46" t="s">
        <v>303</v>
      </c>
      <c r="C46" t="s">
        <v>353</v>
      </c>
      <c r="D46" t="s">
        <v>324</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ht="14.5" x14ac:dyDescent="0.35">
      <c r="A47" t="s">
        <v>31</v>
      </c>
      <c r="B47" t="s">
        <v>304</v>
      </c>
      <c r="C47" t="s">
        <v>354</v>
      </c>
      <c r="D47" t="s">
        <v>324</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ht="14.5" x14ac:dyDescent="0.35">
      <c r="A48" t="s">
        <v>30</v>
      </c>
      <c r="B48" t="s">
        <v>305</v>
      </c>
      <c r="C48" t="s">
        <v>355</v>
      </c>
      <c r="D48" t="s">
        <v>324</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ht="14.5" x14ac:dyDescent="0.35">
      <c r="A49" t="s">
        <v>276</v>
      </c>
      <c r="B49" t="s">
        <v>306</v>
      </c>
      <c r="C49" t="s">
        <v>356</v>
      </c>
      <c r="D49" t="s">
        <v>324</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ht="14.5" x14ac:dyDescent="0.35">
      <c r="A50" t="s">
        <v>278</v>
      </c>
      <c r="B50" t="s">
        <v>307</v>
      </c>
      <c r="C50" t="s">
        <v>357</v>
      </c>
      <c r="D50" t="s">
        <v>324</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ht="14.5" x14ac:dyDescent="0.35">
      <c r="A51" t="s">
        <v>280</v>
      </c>
      <c r="B51" t="s">
        <v>308</v>
      </c>
      <c r="C51" t="s">
        <v>358</v>
      </c>
      <c r="D51" t="s">
        <v>324</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ht="14.5" x14ac:dyDescent="0.35">
      <c r="A52" t="s">
        <v>282</v>
      </c>
      <c r="B52" t="s">
        <v>309</v>
      </c>
      <c r="C52" t="s">
        <v>359</v>
      </c>
      <c r="D52" t="s">
        <v>324</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ht="14.5" x14ac:dyDescent="0.35">
      <c r="A53" t="s">
        <v>284</v>
      </c>
      <c r="B53" t="s">
        <v>310</v>
      </c>
      <c r="C53" t="s">
        <v>360</v>
      </c>
      <c r="D53" t="s">
        <v>324</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ht="14.5" x14ac:dyDescent="0.35">
      <c r="A54" t="s">
        <v>286</v>
      </c>
      <c r="B54" t="s">
        <v>311</v>
      </c>
      <c r="C54" t="s">
        <v>361</v>
      </c>
      <c r="D54" t="s">
        <v>324</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ht="14.5" x14ac:dyDescent="0.35">
      <c r="A55" t="s">
        <v>20</v>
      </c>
      <c r="B55" t="s">
        <v>312</v>
      </c>
      <c r="C55" t="s">
        <v>362</v>
      </c>
      <c r="D55" t="s">
        <v>324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ht="14.5" x14ac:dyDescent="0.35">
      <c r="A56" t="s">
        <v>19</v>
      </c>
      <c r="B56" t="s">
        <v>313</v>
      </c>
      <c r="C56" t="s">
        <v>363</v>
      </c>
      <c r="D56" t="s">
        <v>324</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ht="14.5" x14ac:dyDescent="0.35">
      <c r="A57" t="s">
        <v>314</v>
      </c>
      <c r="B57" t="s">
        <v>315</v>
      </c>
      <c r="C57" t="s">
        <v>364</v>
      </c>
      <c r="D57" t="s">
        <v>324</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ht="14.5" x14ac:dyDescent="0.35">
      <c r="A58" t="s">
        <v>237</v>
      </c>
      <c r="B58" t="s">
        <v>316</v>
      </c>
      <c r="C58" t="s">
        <v>365</v>
      </c>
      <c r="D58" t="s">
        <v>324</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ht="14.5" x14ac:dyDescent="0.35">
      <c r="A59" t="s">
        <v>238</v>
      </c>
      <c r="B59" t="s">
        <v>317</v>
      </c>
      <c r="C59" t="s">
        <v>366</v>
      </c>
      <c r="D59" t="s">
        <v>324</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heetViews>
  <sheetFormatPr defaultColWidth="8.81640625" defaultRowHeight="14.5" x14ac:dyDescent="0.35"/>
  <cols>
    <col min="1" max="1" width="36.453125" customWidth="1"/>
    <col min="2" max="2" width="32.453125" customWidth="1"/>
    <col min="3" max="3" width="34" customWidth="1"/>
  </cols>
  <sheetData>
    <row r="1" spans="1:36" x14ac:dyDescent="0.35">
      <c r="A1" t="s">
        <v>1501</v>
      </c>
    </row>
    <row r="2" spans="1:36" x14ac:dyDescent="0.35">
      <c r="A2" t="s">
        <v>1500</v>
      </c>
    </row>
    <row r="3" spans="1:36" x14ac:dyDescent="0.35">
      <c r="A3" t="s">
        <v>1499</v>
      </c>
    </row>
    <row r="4" spans="1:36" x14ac:dyDescent="0.35">
      <c r="A4" t="s">
        <v>258</v>
      </c>
    </row>
    <row r="5" spans="1:36" x14ac:dyDescent="0.35">
      <c r="B5" t="s">
        <v>259</v>
      </c>
      <c r="C5" t="s">
        <v>318</v>
      </c>
      <c r="D5" t="s">
        <v>319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320</v>
      </c>
    </row>
    <row r="6" spans="1:36" x14ac:dyDescent="0.35">
      <c r="A6" s="75" t="s">
        <v>1498</v>
      </c>
      <c r="C6" t="s">
        <v>1497</v>
      </c>
    </row>
    <row r="7" spans="1:36" ht="15" thickBot="1" x14ac:dyDescent="0.4">
      <c r="A7" s="73" t="s">
        <v>261</v>
      </c>
      <c r="B7" s="76"/>
      <c r="C7" s="73" t="s">
        <v>1496</v>
      </c>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4"/>
    </row>
    <row r="8" spans="1:36" ht="15" thickTop="1" x14ac:dyDescent="0.35">
      <c r="A8" t="s">
        <v>262</v>
      </c>
      <c r="B8" t="s">
        <v>1495</v>
      </c>
      <c r="C8" t="s">
        <v>1494</v>
      </c>
      <c r="D8" t="s">
        <v>1359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35">
      <c r="A9" t="s">
        <v>264</v>
      </c>
      <c r="B9" t="s">
        <v>1493</v>
      </c>
      <c r="C9" t="s">
        <v>1492</v>
      </c>
      <c r="D9" t="s">
        <v>1359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35">
      <c r="A10" t="s">
        <v>266</v>
      </c>
      <c r="B10" t="s">
        <v>1491</v>
      </c>
      <c r="C10" t="s">
        <v>1490</v>
      </c>
      <c r="D10" t="s">
        <v>1359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 thickBot="1" x14ac:dyDescent="0.4">
      <c r="A11" s="73" t="s">
        <v>268</v>
      </c>
      <c r="B11" s="76"/>
      <c r="C11" s="73" t="s">
        <v>1489</v>
      </c>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4"/>
    </row>
    <row r="12" spans="1:36" ht="15" thickTop="1" x14ac:dyDescent="0.35">
      <c r="A12" t="s">
        <v>269</v>
      </c>
      <c r="B12" t="s">
        <v>1488</v>
      </c>
      <c r="C12" t="s">
        <v>1487</v>
      </c>
      <c r="D12" t="s">
        <v>1359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35">
      <c r="A13" t="s">
        <v>24</v>
      </c>
      <c r="B13" t="s">
        <v>1486</v>
      </c>
      <c r="C13" t="s">
        <v>1485</v>
      </c>
      <c r="D13" t="s">
        <v>1359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35">
      <c r="A14" t="s">
        <v>23</v>
      </c>
      <c r="B14" t="s">
        <v>1484</v>
      </c>
      <c r="C14" t="s">
        <v>1483</v>
      </c>
      <c r="D14" t="s">
        <v>1359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35">
      <c r="A15" t="s">
        <v>201</v>
      </c>
      <c r="B15" t="s">
        <v>1482</v>
      </c>
      <c r="C15" t="s">
        <v>1481</v>
      </c>
      <c r="D15" t="s">
        <v>1359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35">
      <c r="A16" t="s">
        <v>31</v>
      </c>
      <c r="B16" t="s">
        <v>1480</v>
      </c>
      <c r="C16" t="s">
        <v>1479</v>
      </c>
      <c r="D16" t="s">
        <v>1359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35">
      <c r="A17" t="s">
        <v>30</v>
      </c>
      <c r="B17" t="s">
        <v>1478</v>
      </c>
      <c r="C17" t="s">
        <v>1477</v>
      </c>
      <c r="D17" t="s">
        <v>1359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35">
      <c r="A18" t="s">
        <v>276</v>
      </c>
      <c r="B18" t="s">
        <v>1476</v>
      </c>
      <c r="C18" t="s">
        <v>1475</v>
      </c>
      <c r="D18" t="s">
        <v>1359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35">
      <c r="A19" t="s">
        <v>278</v>
      </c>
      <c r="B19" t="s">
        <v>1474</v>
      </c>
      <c r="C19" t="s">
        <v>1473</v>
      </c>
      <c r="D19" t="s">
        <v>1359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35">
      <c r="A20" t="s">
        <v>280</v>
      </c>
      <c r="B20" t="s">
        <v>1472</v>
      </c>
      <c r="C20" t="s">
        <v>1471</v>
      </c>
      <c r="D20" t="s">
        <v>1359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35">
      <c r="A21" t="s">
        <v>282</v>
      </c>
      <c r="B21" t="s">
        <v>1470</v>
      </c>
      <c r="C21" t="s">
        <v>1469</v>
      </c>
      <c r="D21" t="s">
        <v>1359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35">
      <c r="A22" t="s">
        <v>284</v>
      </c>
      <c r="B22" t="s">
        <v>1467</v>
      </c>
      <c r="C22" t="s">
        <v>1468</v>
      </c>
      <c r="D22" t="s">
        <v>1359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35">
      <c r="A23" t="s">
        <v>286</v>
      </c>
      <c r="B23" t="s">
        <v>1467</v>
      </c>
      <c r="C23" t="s">
        <v>1466</v>
      </c>
      <c r="D23" t="s">
        <v>1359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35">
      <c r="A24" t="s">
        <v>20</v>
      </c>
      <c r="B24" t="s">
        <v>1465</v>
      </c>
      <c r="C24" t="s">
        <v>1464</v>
      </c>
      <c r="D24" t="s">
        <v>1359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35">
      <c r="A25" t="s">
        <v>19</v>
      </c>
      <c r="B25" t="s">
        <v>1463</v>
      </c>
      <c r="C25" t="s">
        <v>1462</v>
      </c>
      <c r="D25" t="s">
        <v>1359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35">
      <c r="A26" t="s">
        <v>290</v>
      </c>
      <c r="B26" t="s">
        <v>1461</v>
      </c>
      <c r="C26" t="s">
        <v>1460</v>
      </c>
      <c r="D26" t="s">
        <v>1359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35">
      <c r="A27" t="s">
        <v>1459</v>
      </c>
      <c r="B27" t="s">
        <v>1458</v>
      </c>
      <c r="C27" t="s">
        <v>1457</v>
      </c>
      <c r="D27" t="s">
        <v>545</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80" customFormat="1" x14ac:dyDescent="0.35">
      <c r="A28" s="80" t="s">
        <v>1456</v>
      </c>
      <c r="B28" s="80" t="s">
        <v>1455</v>
      </c>
      <c r="C28" s="80" t="s">
        <v>1454</v>
      </c>
      <c r="D28" s="80" t="s">
        <v>1359</v>
      </c>
      <c r="E28" s="80">
        <v>4777.5668949999999</v>
      </c>
      <c r="F28" s="80">
        <v>5135.2470700000003</v>
      </c>
      <c r="G28" s="80">
        <v>5659.9975590000004</v>
      </c>
      <c r="H28" s="80">
        <v>5713.5405270000001</v>
      </c>
      <c r="I28" s="80">
        <v>5792.4189450000003</v>
      </c>
      <c r="J28" s="80">
        <v>5849.501953</v>
      </c>
      <c r="K28" s="80">
        <v>5778.6196289999998</v>
      </c>
      <c r="L28" s="80">
        <v>5683.4472660000001</v>
      </c>
      <c r="M28" s="80">
        <v>5729.2172849999997</v>
      </c>
      <c r="N28" s="80">
        <v>5752.921875</v>
      </c>
      <c r="O28" s="80">
        <v>5794.1308589999999</v>
      </c>
      <c r="P28" s="80">
        <v>5815.1259769999997</v>
      </c>
      <c r="Q28" s="80">
        <v>5853.7866210000002</v>
      </c>
      <c r="R28" s="80">
        <v>5884.1684569999998</v>
      </c>
      <c r="S28" s="80">
        <v>5935.794922</v>
      </c>
      <c r="T28" s="80">
        <v>5942.1479490000002</v>
      </c>
      <c r="U28" s="80">
        <v>5899.8701170000004</v>
      </c>
      <c r="V28" s="80">
        <v>5865.5498049999997</v>
      </c>
      <c r="W28" s="80">
        <v>5877.4335940000001</v>
      </c>
      <c r="X28" s="80">
        <v>5865.1044920000004</v>
      </c>
      <c r="Y28" s="80">
        <v>5848.2705079999996</v>
      </c>
      <c r="Z28" s="80">
        <v>5836.1997069999998</v>
      </c>
      <c r="AA28" s="80">
        <v>5822.5346680000002</v>
      </c>
      <c r="AB28" s="80">
        <v>5797.5927730000003</v>
      </c>
      <c r="AC28" s="80">
        <v>5787.5117190000001</v>
      </c>
      <c r="AD28" s="80">
        <v>5840.4858400000003</v>
      </c>
      <c r="AE28" s="80">
        <v>5808.4165039999998</v>
      </c>
      <c r="AF28" s="80">
        <v>5768.8120120000003</v>
      </c>
      <c r="AG28" s="80">
        <v>5784.9287109999996</v>
      </c>
      <c r="AH28" s="80">
        <v>5746.5708009999998</v>
      </c>
      <c r="AI28" s="80">
        <v>5701.9614259999998</v>
      </c>
      <c r="AJ28" s="81">
        <v>6.0000000000000001E-3</v>
      </c>
    </row>
    <row r="29" spans="1:36" ht="15" thickBot="1" x14ac:dyDescent="0.4">
      <c r="A29" s="73" t="s">
        <v>1453</v>
      </c>
      <c r="B29" s="76"/>
      <c r="C29" s="73" t="s">
        <v>1452</v>
      </c>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4"/>
    </row>
    <row r="30" spans="1:36" ht="15" thickTop="1" x14ac:dyDescent="0.35">
      <c r="A30" t="s">
        <v>294</v>
      </c>
      <c r="C30" t="s">
        <v>1451</v>
      </c>
    </row>
    <row r="31" spans="1:36" x14ac:dyDescent="0.35">
      <c r="A31" t="s">
        <v>262</v>
      </c>
      <c r="B31" t="s">
        <v>1450</v>
      </c>
      <c r="C31" t="s">
        <v>1449</v>
      </c>
      <c r="D31" t="s">
        <v>1359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35">
      <c r="A32" t="s">
        <v>264</v>
      </c>
      <c r="B32" t="s">
        <v>1448</v>
      </c>
      <c r="C32" t="s">
        <v>1447</v>
      </c>
      <c r="D32" t="s">
        <v>1359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35">
      <c r="A33" t="s">
        <v>297</v>
      </c>
      <c r="B33" t="s">
        <v>1446</v>
      </c>
      <c r="C33" t="s">
        <v>1445</v>
      </c>
      <c r="D33" t="s">
        <v>1359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 thickBot="1" x14ac:dyDescent="0.4">
      <c r="A34" s="73" t="s">
        <v>299</v>
      </c>
      <c r="B34" s="76"/>
      <c r="C34" s="73" t="s">
        <v>1444</v>
      </c>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4"/>
    </row>
    <row r="35" spans="1:36" ht="15" thickTop="1" x14ac:dyDescent="0.35">
      <c r="A35" t="s">
        <v>269</v>
      </c>
      <c r="B35" t="s">
        <v>1443</v>
      </c>
      <c r="C35" t="s">
        <v>1442</v>
      </c>
      <c r="D35" t="s">
        <v>1359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35">
      <c r="A36" t="s">
        <v>24</v>
      </c>
      <c r="B36" t="s">
        <v>1441</v>
      </c>
      <c r="C36" t="s">
        <v>1440</v>
      </c>
      <c r="D36" t="s">
        <v>1359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35">
      <c r="A37" t="s">
        <v>23</v>
      </c>
      <c r="B37" t="s">
        <v>1439</v>
      </c>
      <c r="C37" t="s">
        <v>1438</v>
      </c>
      <c r="D37" t="s">
        <v>1359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35">
      <c r="A38" t="s">
        <v>201</v>
      </c>
      <c r="B38" t="s">
        <v>1437</v>
      </c>
      <c r="C38" t="s">
        <v>1436</v>
      </c>
      <c r="D38" t="s">
        <v>1359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35">
      <c r="A39" t="s">
        <v>31</v>
      </c>
      <c r="B39" t="s">
        <v>1435</v>
      </c>
      <c r="C39" t="s">
        <v>1434</v>
      </c>
      <c r="D39" t="s">
        <v>1359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35">
      <c r="A40" t="s">
        <v>30</v>
      </c>
      <c r="B40" t="s">
        <v>1433</v>
      </c>
      <c r="C40" t="s">
        <v>1432</v>
      </c>
      <c r="D40" t="s">
        <v>1359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35">
      <c r="A41" t="s">
        <v>276</v>
      </c>
      <c r="B41" t="s">
        <v>1431</v>
      </c>
      <c r="C41" t="s">
        <v>1430</v>
      </c>
      <c r="D41" t="s">
        <v>1359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35">
      <c r="A42" t="s">
        <v>278</v>
      </c>
      <c r="B42" t="s">
        <v>1429</v>
      </c>
      <c r="C42" t="s">
        <v>1428</v>
      </c>
      <c r="D42" t="s">
        <v>1359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35">
      <c r="A43" t="s">
        <v>280</v>
      </c>
      <c r="B43" t="s">
        <v>1427</v>
      </c>
      <c r="C43" t="s">
        <v>1426</v>
      </c>
      <c r="D43" t="s">
        <v>1359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35">
      <c r="A44" t="s">
        <v>282</v>
      </c>
      <c r="B44" t="s">
        <v>1425</v>
      </c>
      <c r="C44" t="s">
        <v>1424</v>
      </c>
      <c r="D44" t="s">
        <v>1359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35">
      <c r="A45" t="s">
        <v>284</v>
      </c>
      <c r="B45" t="s">
        <v>1423</v>
      </c>
      <c r="C45" t="s">
        <v>1422</v>
      </c>
      <c r="D45" t="s">
        <v>1359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35">
      <c r="A46" t="s">
        <v>286</v>
      </c>
      <c r="B46" t="s">
        <v>1421</v>
      </c>
      <c r="C46" t="s">
        <v>1420</v>
      </c>
      <c r="D46" t="s">
        <v>1359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35">
      <c r="A47" t="s">
        <v>20</v>
      </c>
      <c r="B47" t="s">
        <v>1419</v>
      </c>
      <c r="C47" t="s">
        <v>1418</v>
      </c>
      <c r="D47" t="s">
        <v>1359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35">
      <c r="A48" t="s">
        <v>19</v>
      </c>
      <c r="B48" t="s">
        <v>1417</v>
      </c>
      <c r="C48" t="s">
        <v>1416</v>
      </c>
      <c r="D48" t="s">
        <v>1359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35">
      <c r="A49" t="s">
        <v>314</v>
      </c>
      <c r="B49" t="s">
        <v>1415</v>
      </c>
      <c r="C49" t="s">
        <v>1414</v>
      </c>
      <c r="D49" t="s">
        <v>1359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35">
      <c r="A50" t="s">
        <v>1413</v>
      </c>
      <c r="B50" t="s">
        <v>1412</v>
      </c>
      <c r="C50" t="s">
        <v>1411</v>
      </c>
      <c r="D50" t="s">
        <v>545</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80" customFormat="1" x14ac:dyDescent="0.35">
      <c r="A51" s="80" t="s">
        <v>1410</v>
      </c>
      <c r="B51" s="80" t="s">
        <v>1409</v>
      </c>
      <c r="C51" s="80" t="s">
        <v>1408</v>
      </c>
      <c r="D51" s="80" t="s">
        <v>1359</v>
      </c>
      <c r="E51" s="80">
        <v>7503.9414059999999</v>
      </c>
      <c r="F51" s="80">
        <v>8394.1142579999996</v>
      </c>
      <c r="G51" s="80">
        <v>8708.0390619999998</v>
      </c>
      <c r="H51" s="80">
        <v>8924.9150389999995</v>
      </c>
      <c r="I51" s="80">
        <v>9272.9472659999992</v>
      </c>
      <c r="J51" s="80">
        <v>9546.3652340000008</v>
      </c>
      <c r="K51" s="80">
        <v>9567.3603519999997</v>
      </c>
      <c r="L51" s="80">
        <v>9412.8291019999997</v>
      </c>
      <c r="M51" s="80">
        <v>9461.5009769999997</v>
      </c>
      <c r="N51" s="80">
        <v>9456.7802730000003</v>
      </c>
      <c r="O51" s="80">
        <v>9277.3457030000009</v>
      </c>
      <c r="P51" s="80">
        <v>9276.0136719999991</v>
      </c>
      <c r="Q51" s="80">
        <v>9291.4375</v>
      </c>
      <c r="R51" s="80">
        <v>9294.3056639999995</v>
      </c>
      <c r="S51" s="80">
        <v>9284.4033199999994</v>
      </c>
      <c r="T51" s="80">
        <v>9355.8242190000001</v>
      </c>
      <c r="U51" s="80">
        <v>9354.5185550000006</v>
      </c>
      <c r="V51" s="80">
        <v>9316.0439449999994</v>
      </c>
      <c r="W51" s="80">
        <v>9335.7333980000003</v>
      </c>
      <c r="X51" s="80">
        <v>9368.1982420000004</v>
      </c>
      <c r="Y51" s="80">
        <v>9366.0957030000009</v>
      </c>
      <c r="Z51" s="80">
        <v>9366.5068360000005</v>
      </c>
      <c r="AA51" s="80">
        <v>9386.3359380000002</v>
      </c>
      <c r="AB51" s="80">
        <v>9376.5830079999996</v>
      </c>
      <c r="AC51" s="80">
        <v>9372.5556639999995</v>
      </c>
      <c r="AD51" s="80">
        <v>9444.1005860000005</v>
      </c>
      <c r="AE51" s="80">
        <v>9422.7324219999991</v>
      </c>
      <c r="AF51" s="80">
        <v>9389.0859380000002</v>
      </c>
      <c r="AG51" s="80">
        <v>9460.1953119999998</v>
      </c>
      <c r="AH51" s="80">
        <v>9411.0273440000001</v>
      </c>
      <c r="AI51" s="80">
        <v>9346.6884769999997</v>
      </c>
      <c r="AJ51" s="81">
        <v>7.0000000000000001E-3</v>
      </c>
    </row>
    <row r="52" spans="1:36" x14ac:dyDescent="0.35">
      <c r="A52" t="s">
        <v>1407</v>
      </c>
      <c r="B52" t="s">
        <v>1406</v>
      </c>
      <c r="C52" t="s">
        <v>1405</v>
      </c>
      <c r="D52" t="s">
        <v>545</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35">
      <c r="A53" t="s">
        <v>1404</v>
      </c>
      <c r="B53" t="s">
        <v>1403</v>
      </c>
      <c r="C53" t="s">
        <v>1402</v>
      </c>
      <c r="D53" t="s">
        <v>1359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35">
      <c r="A54" t="s">
        <v>1401</v>
      </c>
      <c r="B54" t="s">
        <v>1400</v>
      </c>
      <c r="C54" t="s">
        <v>1399</v>
      </c>
      <c r="D54" t="s">
        <v>1359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41" customFormat="1" ht="15" thickBot="1" x14ac:dyDescent="0.4">
      <c r="A55" s="77" t="s">
        <v>1398</v>
      </c>
      <c r="B55" s="78" t="s">
        <v>1397</v>
      </c>
      <c r="C55" s="77"/>
      <c r="D55" s="77" t="s">
        <v>1396</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9"/>
    </row>
    <row r="56" spans="1:36" ht="15" thickTop="1" x14ac:dyDescent="0.35">
      <c r="A56" t="s">
        <v>1395</v>
      </c>
      <c r="B56" t="s">
        <v>1394</v>
      </c>
      <c r="C56" t="s">
        <v>1393</v>
      </c>
      <c r="D56" t="s">
        <v>1359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35">
      <c r="A57" t="s">
        <v>1392</v>
      </c>
      <c r="B57" t="s">
        <v>1391</v>
      </c>
      <c r="C57" t="s">
        <v>1390</v>
      </c>
      <c r="D57" t="s">
        <v>1359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35">
      <c r="A58" t="s">
        <v>1389</v>
      </c>
      <c r="B58" t="s">
        <v>1388</v>
      </c>
      <c r="C58" t="s">
        <v>1387</v>
      </c>
      <c r="D58" t="s">
        <v>1359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35">
      <c r="A59" t="s">
        <v>1386</v>
      </c>
      <c r="B59" t="s">
        <v>1385</v>
      </c>
      <c r="C59" t="s">
        <v>1384</v>
      </c>
      <c r="D59" t="s">
        <v>1359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35">
      <c r="A60" t="s">
        <v>1383</v>
      </c>
      <c r="B60" t="s">
        <v>1382</v>
      </c>
      <c r="C60" t="s">
        <v>1381</v>
      </c>
      <c r="D60" t="s">
        <v>1359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35">
      <c r="A61" t="s">
        <v>1380</v>
      </c>
      <c r="B61" t="s">
        <v>1379</v>
      </c>
      <c r="C61" t="s">
        <v>1378</v>
      </c>
      <c r="D61" t="s">
        <v>1359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35">
      <c r="A62" t="s">
        <v>1377</v>
      </c>
      <c r="B62" t="s">
        <v>1376</v>
      </c>
      <c r="C62" t="s">
        <v>1375</v>
      </c>
      <c r="D62" t="s">
        <v>1359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35">
      <c r="A63" t="s">
        <v>1374</v>
      </c>
      <c r="B63" t="s">
        <v>1373</v>
      </c>
      <c r="C63" t="s">
        <v>1372</v>
      </c>
      <c r="D63" t="s">
        <v>1359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35">
      <c r="A64" t="s">
        <v>1371</v>
      </c>
      <c r="B64" t="s">
        <v>1370</v>
      </c>
      <c r="C64" t="s">
        <v>1369</v>
      </c>
      <c r="D64" t="s">
        <v>1359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35">
      <c r="A65" t="s">
        <v>1368</v>
      </c>
      <c r="B65" t="s">
        <v>1367</v>
      </c>
      <c r="C65" t="s">
        <v>1366</v>
      </c>
      <c r="D65" t="s">
        <v>1359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35">
      <c r="A66" t="s">
        <v>1365</v>
      </c>
      <c r="B66" t="s">
        <v>1364</v>
      </c>
      <c r="C66" t="s">
        <v>1363</v>
      </c>
      <c r="D66" t="s">
        <v>1359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35">
      <c r="A67" t="s">
        <v>1362</v>
      </c>
      <c r="B67" t="s">
        <v>1361</v>
      </c>
      <c r="C67" t="s">
        <v>1360</v>
      </c>
      <c r="D67" t="s">
        <v>1359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1640625" defaultRowHeight="15" customHeight="1" x14ac:dyDescent="0.35"/>
  <cols>
    <col min="1" max="1" width="30.1796875" customWidth="1"/>
    <col min="2" max="2"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320</v>
      </c>
    </row>
    <row r="10" spans="1:36" ht="14.5" x14ac:dyDescent="0.35">
      <c r="A10" t="s">
        <v>367</v>
      </c>
    </row>
    <row r="11" spans="1:36" ht="14.5" x14ac:dyDescent="0.35">
      <c r="A11" t="s">
        <v>368</v>
      </c>
    </row>
    <row r="12" spans="1:36" ht="14.5" x14ac:dyDescent="0.35">
      <c r="A12" t="s">
        <v>369</v>
      </c>
    </row>
    <row r="13" spans="1:36" ht="14.5" x14ac:dyDescent="0.35">
      <c r="A13" t="s">
        <v>258</v>
      </c>
    </row>
    <row r="14" spans="1:36" ht="14.5" x14ac:dyDescent="0.35">
      <c r="B14" t="s">
        <v>259</v>
      </c>
      <c r="C14" t="s">
        <v>318</v>
      </c>
      <c r="D14" t="s">
        <v>319</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320</v>
      </c>
    </row>
    <row r="15" spans="1:36" ht="14.5" hidden="1" x14ac:dyDescent="0.35">
      <c r="A15" t="s">
        <v>161</v>
      </c>
      <c r="C15" t="s">
        <v>485</v>
      </c>
    </row>
    <row r="16" spans="1:36" ht="14.5" hidden="1" x14ac:dyDescent="0.35">
      <c r="A16" t="s">
        <v>370</v>
      </c>
      <c r="C16" t="s">
        <v>486</v>
      </c>
    </row>
    <row r="17" spans="1:36" ht="14.5" hidden="1" x14ac:dyDescent="0.35">
      <c r="A17" t="s">
        <v>371</v>
      </c>
      <c r="C17" t="s">
        <v>487</v>
      </c>
    </row>
    <row r="18" spans="1:36" ht="14.5" hidden="1" x14ac:dyDescent="0.35">
      <c r="A18" t="s">
        <v>372</v>
      </c>
      <c r="B18" t="s">
        <v>373</v>
      </c>
      <c r="C18" t="s">
        <v>488</v>
      </c>
      <c r="D18" t="s">
        <v>489</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t="14.5" hidden="1" x14ac:dyDescent="0.35">
      <c r="A19" t="s">
        <v>374</v>
      </c>
      <c r="B19" t="s">
        <v>375</v>
      </c>
      <c r="C19" t="s">
        <v>490</v>
      </c>
      <c r="D19" t="s">
        <v>489</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t="14.5" hidden="1" x14ac:dyDescent="0.35">
      <c r="A20" t="s">
        <v>376</v>
      </c>
      <c r="B20" t="s">
        <v>377</v>
      </c>
      <c r="C20" t="s">
        <v>491</v>
      </c>
      <c r="D20" t="s">
        <v>489</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t="14.5" hidden="1" x14ac:dyDescent="0.35">
      <c r="A21" t="s">
        <v>378</v>
      </c>
      <c r="B21" t="s">
        <v>379</v>
      </c>
      <c r="C21" t="s">
        <v>492</v>
      </c>
      <c r="D21" t="s">
        <v>489</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t="14.5" hidden="1" x14ac:dyDescent="0.35">
      <c r="A22" t="s">
        <v>380</v>
      </c>
      <c r="B22" t="s">
        <v>381</v>
      </c>
      <c r="C22" t="s">
        <v>493</v>
      </c>
      <c r="D22" t="s">
        <v>489</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t="14.5" hidden="1" x14ac:dyDescent="0.35">
      <c r="A23" t="s">
        <v>382</v>
      </c>
      <c r="B23" t="s">
        <v>383</v>
      </c>
      <c r="C23" t="s">
        <v>494</v>
      </c>
      <c r="D23" t="s">
        <v>489</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t="14.5" hidden="1" x14ac:dyDescent="0.35">
      <c r="A24" t="s">
        <v>202</v>
      </c>
      <c r="B24" t="s">
        <v>384</v>
      </c>
      <c r="C24" t="s">
        <v>495</v>
      </c>
      <c r="D24" t="s">
        <v>489</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t="14.5" hidden="1" x14ac:dyDescent="0.35">
      <c r="A25" t="s">
        <v>203</v>
      </c>
      <c r="B25" t="s">
        <v>385</v>
      </c>
      <c r="C25" t="s">
        <v>496</v>
      </c>
      <c r="D25" t="s">
        <v>489</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t="14.5" hidden="1" x14ac:dyDescent="0.35">
      <c r="A26" t="s">
        <v>386</v>
      </c>
      <c r="B26" t="s">
        <v>387</v>
      </c>
      <c r="C26" t="s">
        <v>497</v>
      </c>
      <c r="D26" t="s">
        <v>489</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t="14.5" hidden="1" x14ac:dyDescent="0.35">
      <c r="A27" t="s">
        <v>388</v>
      </c>
      <c r="B27" t="s">
        <v>389</v>
      </c>
      <c r="C27" t="s">
        <v>498</v>
      </c>
      <c r="D27" t="s">
        <v>489</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t="14.5" hidden="1" x14ac:dyDescent="0.35">
      <c r="A28" t="s">
        <v>294</v>
      </c>
      <c r="C28" t="s">
        <v>499</v>
      </c>
    </row>
    <row r="29" spans="1:36" ht="14.5" hidden="1" x14ac:dyDescent="0.35">
      <c r="A29" t="s">
        <v>167</v>
      </c>
      <c r="B29" t="s">
        <v>390</v>
      </c>
      <c r="C29" t="s">
        <v>500</v>
      </c>
      <c r="D29" t="s">
        <v>489</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t="14.5" hidden="1" x14ac:dyDescent="0.35">
      <c r="A30" t="s">
        <v>174</v>
      </c>
      <c r="B30" t="s">
        <v>391</v>
      </c>
      <c r="C30" t="s">
        <v>501</v>
      </c>
      <c r="D30" t="s">
        <v>489</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t="14.5" hidden="1" x14ac:dyDescent="0.35">
      <c r="A31" t="s">
        <v>175</v>
      </c>
      <c r="B31" t="s">
        <v>392</v>
      </c>
      <c r="C31" t="s">
        <v>502</v>
      </c>
      <c r="D31" t="s">
        <v>489</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t="14.5" hidden="1" x14ac:dyDescent="0.35">
      <c r="A32" t="s">
        <v>176</v>
      </c>
      <c r="B32" t="s">
        <v>393</v>
      </c>
      <c r="C32" t="s">
        <v>503</v>
      </c>
      <c r="D32" t="s">
        <v>489</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t="14.5" hidden="1" x14ac:dyDescent="0.35">
      <c r="A33" t="s">
        <v>177</v>
      </c>
      <c r="B33" t="s">
        <v>394</v>
      </c>
      <c r="C33" t="s">
        <v>504</v>
      </c>
      <c r="D33" t="s">
        <v>489</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t="14.5" hidden="1" x14ac:dyDescent="0.35">
      <c r="A34" t="s">
        <v>178</v>
      </c>
      <c r="B34" t="s">
        <v>395</v>
      </c>
      <c r="C34" t="s">
        <v>505</v>
      </c>
      <c r="D34" t="s">
        <v>489</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t="14.5" hidden="1" x14ac:dyDescent="0.35">
      <c r="A35" t="s">
        <v>202</v>
      </c>
      <c r="B35" t="s">
        <v>396</v>
      </c>
      <c r="C35" t="s">
        <v>506</v>
      </c>
      <c r="D35" t="s">
        <v>489</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t="14.5" hidden="1" x14ac:dyDescent="0.35">
      <c r="A36" t="s">
        <v>203</v>
      </c>
      <c r="B36" t="s">
        <v>397</v>
      </c>
      <c r="C36" t="s">
        <v>507</v>
      </c>
      <c r="D36" t="s">
        <v>489</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t="14.5" hidden="1" x14ac:dyDescent="0.35">
      <c r="A37" t="s">
        <v>398</v>
      </c>
      <c r="B37" t="s">
        <v>399</v>
      </c>
      <c r="C37" t="s">
        <v>508</v>
      </c>
      <c r="D37" t="s">
        <v>489</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t="14.5" hidden="1" x14ac:dyDescent="0.35">
      <c r="A38" t="s">
        <v>400</v>
      </c>
      <c r="B38" t="s">
        <v>401</v>
      </c>
      <c r="C38" t="s">
        <v>509</v>
      </c>
      <c r="D38" t="s">
        <v>489</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t="14.5" hidden="1" x14ac:dyDescent="0.35">
      <c r="A39" t="s">
        <v>402</v>
      </c>
      <c r="C39" t="s">
        <v>510</v>
      </c>
    </row>
    <row r="40" spans="1:36" ht="14.5" hidden="1" x14ac:dyDescent="0.35">
      <c r="A40" t="s">
        <v>162</v>
      </c>
      <c r="B40" t="s">
        <v>403</v>
      </c>
      <c r="C40" t="s">
        <v>511</v>
      </c>
      <c r="D40" t="s">
        <v>512</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t="14.5" hidden="1" x14ac:dyDescent="0.35">
      <c r="A41" t="s">
        <v>163</v>
      </c>
      <c r="B41" t="s">
        <v>404</v>
      </c>
      <c r="C41" t="s">
        <v>513</v>
      </c>
      <c r="D41" t="s">
        <v>512</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t="14.5" hidden="1" x14ac:dyDescent="0.35">
      <c r="A42" t="s">
        <v>405</v>
      </c>
      <c r="C42" t="s">
        <v>514</v>
      </c>
    </row>
    <row r="43" spans="1:36" ht="14.5" hidden="1" x14ac:dyDescent="0.35">
      <c r="A43" t="s">
        <v>268</v>
      </c>
      <c r="C43" t="s">
        <v>515</v>
      </c>
    </row>
    <row r="44" spans="1:36" ht="14.5" hidden="1" x14ac:dyDescent="0.35">
      <c r="A44" t="s">
        <v>372</v>
      </c>
      <c r="B44" t="s">
        <v>406</v>
      </c>
      <c r="C44" t="s">
        <v>516</v>
      </c>
      <c r="D44" t="s">
        <v>489</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t="14.5" hidden="1" x14ac:dyDescent="0.35">
      <c r="A45" t="s">
        <v>374</v>
      </c>
      <c r="B45" t="s">
        <v>407</v>
      </c>
      <c r="C45" t="s">
        <v>517</v>
      </c>
      <c r="D45" t="s">
        <v>489</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t="14.5" hidden="1" x14ac:dyDescent="0.35">
      <c r="A46" t="s">
        <v>376</v>
      </c>
      <c r="B46" t="s">
        <v>408</v>
      </c>
      <c r="C46" t="s">
        <v>518</v>
      </c>
      <c r="D46" t="s">
        <v>489</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t="14.5" hidden="1" x14ac:dyDescent="0.35">
      <c r="A47" t="s">
        <v>378</v>
      </c>
      <c r="B47" t="s">
        <v>409</v>
      </c>
      <c r="C47" t="s">
        <v>519</v>
      </c>
      <c r="D47" t="s">
        <v>489</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t="14.5" hidden="1" x14ac:dyDescent="0.35">
      <c r="A48" t="s">
        <v>380</v>
      </c>
      <c r="B48" t="s">
        <v>410</v>
      </c>
      <c r="C48" t="s">
        <v>520</v>
      </c>
      <c r="D48" t="s">
        <v>489</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t="14.5" hidden="1" x14ac:dyDescent="0.35">
      <c r="A49" t="s">
        <v>382</v>
      </c>
      <c r="B49" t="s">
        <v>411</v>
      </c>
      <c r="C49" t="s">
        <v>521</v>
      </c>
      <c r="D49" t="s">
        <v>489</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t="14.5" hidden="1" x14ac:dyDescent="0.35">
      <c r="A50" t="s">
        <v>202</v>
      </c>
      <c r="B50" t="s">
        <v>412</v>
      </c>
      <c r="C50" t="s">
        <v>522</v>
      </c>
      <c r="D50" t="s">
        <v>489</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t="14.5" hidden="1" x14ac:dyDescent="0.35">
      <c r="A51" t="s">
        <v>203</v>
      </c>
      <c r="B51" t="s">
        <v>413</v>
      </c>
      <c r="C51" t="s">
        <v>523</v>
      </c>
      <c r="D51" t="s">
        <v>489</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t="14.5" hidden="1" x14ac:dyDescent="0.35">
      <c r="A52" t="s">
        <v>414</v>
      </c>
      <c r="B52" t="s">
        <v>415</v>
      </c>
      <c r="C52" t="s">
        <v>524</v>
      </c>
      <c r="D52" t="s">
        <v>489</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t="14.5" hidden="1" x14ac:dyDescent="0.35">
      <c r="A53" t="s">
        <v>299</v>
      </c>
      <c r="C53" t="s">
        <v>525</v>
      </c>
    </row>
    <row r="54" spans="1:36" ht="14.5" hidden="1" x14ac:dyDescent="0.35">
      <c r="A54" t="s">
        <v>167</v>
      </c>
      <c r="B54" t="s">
        <v>416</v>
      </c>
      <c r="C54" t="s">
        <v>526</v>
      </c>
      <c r="D54" t="s">
        <v>489</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t="14.5" hidden="1" x14ac:dyDescent="0.35">
      <c r="A55" t="s">
        <v>174</v>
      </c>
      <c r="B55" t="s">
        <v>417</v>
      </c>
      <c r="C55" t="s">
        <v>527</v>
      </c>
      <c r="D55" t="s">
        <v>489</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t="14.5" hidden="1" x14ac:dyDescent="0.35">
      <c r="A56" t="s">
        <v>175</v>
      </c>
      <c r="B56" t="s">
        <v>418</v>
      </c>
      <c r="C56" t="s">
        <v>528</v>
      </c>
      <c r="D56" t="s">
        <v>489</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t="14.5" hidden="1" x14ac:dyDescent="0.35">
      <c r="A57" t="s">
        <v>176</v>
      </c>
      <c r="B57" t="s">
        <v>419</v>
      </c>
      <c r="C57" t="s">
        <v>529</v>
      </c>
      <c r="D57" t="s">
        <v>489</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t="14.5" hidden="1" x14ac:dyDescent="0.35">
      <c r="A58" t="s">
        <v>177</v>
      </c>
      <c r="B58" t="s">
        <v>420</v>
      </c>
      <c r="C58" t="s">
        <v>530</v>
      </c>
      <c r="D58" t="s">
        <v>489</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t="14.5" hidden="1" x14ac:dyDescent="0.35">
      <c r="A59" t="s">
        <v>178</v>
      </c>
      <c r="B59" t="s">
        <v>421</v>
      </c>
      <c r="C59" t="s">
        <v>531</v>
      </c>
      <c r="D59" t="s">
        <v>489</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t="14.5" hidden="1" x14ac:dyDescent="0.35">
      <c r="A60" t="s">
        <v>202</v>
      </c>
      <c r="B60" t="s">
        <v>422</v>
      </c>
      <c r="C60" t="s">
        <v>532</v>
      </c>
      <c r="D60" t="s">
        <v>489</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t="14.5" hidden="1" x14ac:dyDescent="0.35">
      <c r="A61" t="s">
        <v>203</v>
      </c>
      <c r="B61" t="s">
        <v>423</v>
      </c>
      <c r="C61" t="s">
        <v>533</v>
      </c>
      <c r="D61" t="s">
        <v>489</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t="14.5" hidden="1" x14ac:dyDescent="0.35">
      <c r="A62" t="s">
        <v>424</v>
      </c>
      <c r="B62" t="s">
        <v>425</v>
      </c>
      <c r="C62" t="s">
        <v>534</v>
      </c>
      <c r="D62" t="s">
        <v>489</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t="14.5" hidden="1" x14ac:dyDescent="0.35">
      <c r="A63" t="s">
        <v>160</v>
      </c>
      <c r="C63" t="s">
        <v>535</v>
      </c>
    </row>
    <row r="64" spans="1:36" ht="14.5" hidden="1" x14ac:dyDescent="0.35">
      <c r="A64" t="s">
        <v>370</v>
      </c>
      <c r="C64" t="s">
        <v>536</v>
      </c>
    </row>
    <row r="65" spans="1:36" ht="14.5" hidden="1" x14ac:dyDescent="0.35">
      <c r="A65" t="s">
        <v>162</v>
      </c>
      <c r="B65" t="s">
        <v>426</v>
      </c>
      <c r="C65" t="s">
        <v>537</v>
      </c>
      <c r="D65" t="s">
        <v>489</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t="14.5" hidden="1" x14ac:dyDescent="0.35">
      <c r="A66" t="s">
        <v>163</v>
      </c>
      <c r="B66" t="s">
        <v>427</v>
      </c>
      <c r="C66" t="s">
        <v>538</v>
      </c>
      <c r="D66" t="s">
        <v>489</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t="14.5" hidden="1" x14ac:dyDescent="0.35">
      <c r="A67" t="s">
        <v>428</v>
      </c>
      <c r="C67" t="s">
        <v>539</v>
      </c>
    </row>
    <row r="68" spans="1:36" ht="14.5" hidden="1" x14ac:dyDescent="0.35">
      <c r="A68" t="s">
        <v>162</v>
      </c>
      <c r="B68" t="s">
        <v>429</v>
      </c>
      <c r="C68" t="s">
        <v>540</v>
      </c>
      <c r="D68" t="s">
        <v>489</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t="14.5" hidden="1" x14ac:dyDescent="0.35">
      <c r="A69" t="s">
        <v>163</v>
      </c>
      <c r="B69" t="s">
        <v>430</v>
      </c>
      <c r="C69" t="s">
        <v>541</v>
      </c>
      <c r="D69" t="s">
        <v>489</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thickBot="1" x14ac:dyDescent="0.4">
      <c r="A70" s="73" t="s">
        <v>159</v>
      </c>
      <c r="C70" t="s">
        <v>542</v>
      </c>
    </row>
    <row r="71" spans="1:36" thickTop="1" x14ac:dyDescent="0.35">
      <c r="A71" s="75" t="s">
        <v>162</v>
      </c>
      <c r="C71" t="s">
        <v>543</v>
      </c>
    </row>
    <row r="72" spans="1:36" ht="14.5" x14ac:dyDescent="0.35">
      <c r="A72" t="s">
        <v>372</v>
      </c>
      <c r="B72" t="s">
        <v>431</v>
      </c>
      <c r="C72" t="s">
        <v>544</v>
      </c>
      <c r="D72" t="s">
        <v>545</v>
      </c>
      <c r="E72" s="82">
        <v>0.38119799999999998</v>
      </c>
      <c r="F72" s="82">
        <v>0.50863599999999998</v>
      </c>
      <c r="G72" s="82">
        <v>0.48288599999999998</v>
      </c>
      <c r="H72" s="82">
        <v>0.470885</v>
      </c>
      <c r="I72" s="82">
        <v>0.47548400000000002</v>
      </c>
      <c r="J72" s="82">
        <v>0.478406</v>
      </c>
      <c r="K72" s="82">
        <v>0.485958</v>
      </c>
      <c r="L72" s="82">
        <v>0.49329299999999998</v>
      </c>
      <c r="M72" s="82">
        <v>0.49388799999999999</v>
      </c>
      <c r="N72" s="82">
        <v>0.497172</v>
      </c>
      <c r="O72" s="82">
        <v>0.51247500000000001</v>
      </c>
      <c r="P72" s="82">
        <v>0.49870300000000001</v>
      </c>
      <c r="Q72" s="82">
        <v>0.50542299999999996</v>
      </c>
      <c r="R72" s="82">
        <v>0.50539100000000003</v>
      </c>
      <c r="S72" s="82">
        <v>0.50949599999999995</v>
      </c>
      <c r="T72" s="82">
        <v>0.50375400000000004</v>
      </c>
      <c r="U72" s="82">
        <v>0.50839699999999999</v>
      </c>
      <c r="V72" s="82">
        <v>0.51125500000000001</v>
      </c>
      <c r="W72" s="82">
        <v>0.51268000000000002</v>
      </c>
      <c r="X72" s="82">
        <v>0.51165799999999995</v>
      </c>
      <c r="Y72" s="82">
        <v>0.51473199999999997</v>
      </c>
      <c r="Z72" s="82">
        <v>0.51539900000000005</v>
      </c>
      <c r="AA72" s="82">
        <v>0.51532</v>
      </c>
      <c r="AB72" s="82">
        <v>0.51734800000000003</v>
      </c>
      <c r="AC72" s="82">
        <v>0.51866599999999996</v>
      </c>
      <c r="AD72" s="82">
        <v>0.52046599999999998</v>
      </c>
      <c r="AE72" s="82">
        <v>0.51905599999999996</v>
      </c>
      <c r="AF72" s="82">
        <v>0.52053300000000002</v>
      </c>
      <c r="AG72" s="82">
        <v>0.52028399999999997</v>
      </c>
      <c r="AH72" s="82">
        <v>0.52308900000000003</v>
      </c>
      <c r="AI72" s="82">
        <v>0.52311099999999999</v>
      </c>
      <c r="AJ72" s="83">
        <v>1.0999999999999999E-2</v>
      </c>
    </row>
    <row r="73" spans="1:36" ht="14.5" x14ac:dyDescent="0.35">
      <c r="A73" t="s">
        <v>374</v>
      </c>
      <c r="B73" t="s">
        <v>432</v>
      </c>
      <c r="C73" t="s">
        <v>546</v>
      </c>
      <c r="D73" t="s">
        <v>545</v>
      </c>
      <c r="E73" s="82">
        <v>3.763023</v>
      </c>
      <c r="F73" s="82">
        <v>5.13089</v>
      </c>
      <c r="G73" s="82">
        <v>4.7299870000000004</v>
      </c>
      <c r="H73" s="82">
        <v>4.5008650000000001</v>
      </c>
      <c r="I73" s="82">
        <v>4.4961580000000003</v>
      </c>
      <c r="J73" s="82">
        <v>4.5100850000000001</v>
      </c>
      <c r="K73" s="82">
        <v>4.5102529999999996</v>
      </c>
      <c r="L73" s="82">
        <v>4.5190020000000004</v>
      </c>
      <c r="M73" s="82">
        <v>4.497325</v>
      </c>
      <c r="N73" s="82">
        <v>4.4990779999999999</v>
      </c>
      <c r="O73" s="82">
        <v>4.5784549999999999</v>
      </c>
      <c r="P73" s="82">
        <v>4.4433259999999999</v>
      </c>
      <c r="Q73" s="82">
        <v>4.4816580000000004</v>
      </c>
      <c r="R73" s="82">
        <v>4.4626999999999999</v>
      </c>
      <c r="S73" s="82">
        <v>4.484102</v>
      </c>
      <c r="T73" s="82">
        <v>4.4064050000000003</v>
      </c>
      <c r="U73" s="82">
        <v>4.4344700000000001</v>
      </c>
      <c r="V73" s="82">
        <v>4.4469960000000004</v>
      </c>
      <c r="W73" s="82">
        <v>4.4434589999999998</v>
      </c>
      <c r="X73" s="82">
        <v>4.4192819999999999</v>
      </c>
      <c r="Y73" s="82">
        <v>4.4340510000000002</v>
      </c>
      <c r="Z73" s="82">
        <v>4.4273939999999996</v>
      </c>
      <c r="AA73" s="82">
        <v>4.4129880000000004</v>
      </c>
      <c r="AB73" s="82">
        <v>4.4198510000000004</v>
      </c>
      <c r="AC73" s="82">
        <v>4.421354</v>
      </c>
      <c r="AD73" s="82">
        <v>4.4275190000000002</v>
      </c>
      <c r="AE73" s="82">
        <v>4.4028660000000004</v>
      </c>
      <c r="AF73" s="82">
        <v>4.4067189999999998</v>
      </c>
      <c r="AG73" s="82">
        <v>4.3936609999999998</v>
      </c>
      <c r="AH73" s="82">
        <v>4.4110509999999996</v>
      </c>
      <c r="AI73" s="82">
        <v>4.4015519999999997</v>
      </c>
      <c r="AJ73" s="83">
        <v>5.0000000000000001E-3</v>
      </c>
    </row>
    <row r="74" spans="1:36" ht="14.5" x14ac:dyDescent="0.35">
      <c r="A74" t="s">
        <v>376</v>
      </c>
      <c r="B74" t="s">
        <v>433</v>
      </c>
      <c r="C74" t="s">
        <v>547</v>
      </c>
      <c r="D74" t="s">
        <v>545</v>
      </c>
      <c r="E74" s="82">
        <v>12.655756999999999</v>
      </c>
      <c r="F74" s="82">
        <v>15.749613</v>
      </c>
      <c r="G74" s="82">
        <v>15.053502999999999</v>
      </c>
      <c r="H74" s="82">
        <v>14.445978</v>
      </c>
      <c r="I74" s="82">
        <v>14.346140999999999</v>
      </c>
      <c r="J74" s="82">
        <v>14.282969</v>
      </c>
      <c r="K74" s="82">
        <v>14.332499</v>
      </c>
      <c r="L74" s="82">
        <v>14.386108</v>
      </c>
      <c r="M74" s="82">
        <v>14.298081</v>
      </c>
      <c r="N74" s="82">
        <v>14.292039000000001</v>
      </c>
      <c r="O74" s="82">
        <v>14.498136000000001</v>
      </c>
      <c r="P74" s="82">
        <v>14.128282</v>
      </c>
      <c r="Q74" s="82">
        <v>14.216086000000001</v>
      </c>
      <c r="R74" s="82">
        <v>14.156200999999999</v>
      </c>
      <c r="S74" s="82">
        <v>14.202545000000001</v>
      </c>
      <c r="T74" s="82">
        <v>14.00071</v>
      </c>
      <c r="U74" s="82">
        <v>14.058935</v>
      </c>
      <c r="V74" s="82">
        <v>14.077121</v>
      </c>
      <c r="W74" s="82">
        <v>14.066295999999999</v>
      </c>
      <c r="X74" s="82">
        <v>13.995536</v>
      </c>
      <c r="Y74" s="82">
        <v>14.026719</v>
      </c>
      <c r="Z74" s="82">
        <v>14.00182</v>
      </c>
      <c r="AA74" s="82">
        <v>13.961112999999999</v>
      </c>
      <c r="AB74" s="82">
        <v>13.968531</v>
      </c>
      <c r="AC74" s="82">
        <v>13.965405000000001</v>
      </c>
      <c r="AD74" s="82">
        <v>13.976241999999999</v>
      </c>
      <c r="AE74" s="82">
        <v>13.907899</v>
      </c>
      <c r="AF74" s="82">
        <v>13.909675999999999</v>
      </c>
      <c r="AG74" s="82">
        <v>13.874599999999999</v>
      </c>
      <c r="AH74" s="82">
        <v>13.911678</v>
      </c>
      <c r="AI74" s="82">
        <v>13.885448</v>
      </c>
      <c r="AJ74" s="83">
        <v>3.0000000000000001E-3</v>
      </c>
    </row>
    <row r="75" spans="1:36" ht="14.5" x14ac:dyDescent="0.35">
      <c r="A75" t="s">
        <v>378</v>
      </c>
      <c r="B75" t="s">
        <v>434</v>
      </c>
      <c r="C75" t="s">
        <v>548</v>
      </c>
      <c r="D75" t="s">
        <v>545</v>
      </c>
      <c r="E75" s="82">
        <v>40.561222000000001</v>
      </c>
      <c r="F75" s="82">
        <v>34.081916999999997</v>
      </c>
      <c r="G75" s="82">
        <v>34.664538999999998</v>
      </c>
      <c r="H75" s="82">
        <v>35.627372999999999</v>
      </c>
      <c r="I75" s="82">
        <v>35.422890000000002</v>
      </c>
      <c r="J75" s="82">
        <v>35.267204</v>
      </c>
      <c r="K75" s="82">
        <v>35.041392999999999</v>
      </c>
      <c r="L75" s="82">
        <v>34.654797000000002</v>
      </c>
      <c r="M75" s="82">
        <v>34.641334999999998</v>
      </c>
      <c r="N75" s="82">
        <v>34.484566000000001</v>
      </c>
      <c r="O75" s="82">
        <v>33.917769999999997</v>
      </c>
      <c r="P75" s="82">
        <v>34.550251000000003</v>
      </c>
      <c r="Q75" s="82">
        <v>34.228149000000002</v>
      </c>
      <c r="R75" s="82">
        <v>34.227718000000003</v>
      </c>
      <c r="S75" s="82">
        <v>33.993198</v>
      </c>
      <c r="T75" s="82">
        <v>34.309196</v>
      </c>
      <c r="U75" s="82">
        <v>34.077010999999999</v>
      </c>
      <c r="V75" s="82">
        <v>33.931702000000001</v>
      </c>
      <c r="W75" s="82">
        <v>33.867289999999997</v>
      </c>
      <c r="X75" s="82">
        <v>33.921779999999998</v>
      </c>
      <c r="Y75" s="82">
        <v>33.765354000000002</v>
      </c>
      <c r="Z75" s="82">
        <v>33.732104999999997</v>
      </c>
      <c r="AA75" s="82">
        <v>33.743603</v>
      </c>
      <c r="AB75" s="82">
        <v>33.643177000000001</v>
      </c>
      <c r="AC75" s="82">
        <v>33.579376000000003</v>
      </c>
      <c r="AD75" s="82">
        <v>33.480286</v>
      </c>
      <c r="AE75" s="82">
        <v>33.560485999999997</v>
      </c>
      <c r="AF75" s="82">
        <v>33.488441000000002</v>
      </c>
      <c r="AG75" s="82">
        <v>33.493465</v>
      </c>
      <c r="AH75" s="82">
        <v>33.349074999999999</v>
      </c>
      <c r="AI75" s="82">
        <v>33.331726000000003</v>
      </c>
      <c r="AJ75" s="83">
        <v>-7.0000000000000001E-3</v>
      </c>
    </row>
    <row r="76" spans="1:36" ht="14.5" x14ac:dyDescent="0.35">
      <c r="A76" t="s">
        <v>380</v>
      </c>
      <c r="B76" t="s">
        <v>435</v>
      </c>
      <c r="C76" t="s">
        <v>549</v>
      </c>
      <c r="D76" t="s">
        <v>545</v>
      </c>
      <c r="E76" s="82">
        <v>16.779509000000001</v>
      </c>
      <c r="F76" s="82">
        <v>11.653591</v>
      </c>
      <c r="G76" s="82">
        <v>12.495990000000001</v>
      </c>
      <c r="H76" s="82">
        <v>12.952127000000001</v>
      </c>
      <c r="I76" s="82">
        <v>12.79486</v>
      </c>
      <c r="J76" s="82">
        <v>12.720704</v>
      </c>
      <c r="K76" s="82">
        <v>12.505386</v>
      </c>
      <c r="L76" s="82">
        <v>12.261494000000001</v>
      </c>
      <c r="M76" s="82">
        <v>12.243095</v>
      </c>
      <c r="N76" s="82">
        <v>12.125607</v>
      </c>
      <c r="O76" s="82">
        <v>11.778345</v>
      </c>
      <c r="P76" s="82">
        <v>12.120578999999999</v>
      </c>
      <c r="Q76" s="82">
        <v>11.918768</v>
      </c>
      <c r="R76" s="82">
        <v>11.904552000000001</v>
      </c>
      <c r="S76" s="82">
        <v>11.765393</v>
      </c>
      <c r="T76" s="82">
        <v>11.943541</v>
      </c>
      <c r="U76" s="82">
        <v>11.795347</v>
      </c>
      <c r="V76" s="82">
        <v>11.700193000000001</v>
      </c>
      <c r="W76" s="82">
        <v>11.650690000000001</v>
      </c>
      <c r="X76" s="82">
        <v>11.67728</v>
      </c>
      <c r="Y76" s="82">
        <v>11.580914</v>
      </c>
      <c r="Z76" s="82">
        <v>11.554307</v>
      </c>
      <c r="AA76" s="82">
        <v>11.552464000000001</v>
      </c>
      <c r="AB76" s="82">
        <v>11.489737</v>
      </c>
      <c r="AC76" s="82">
        <v>11.444134</v>
      </c>
      <c r="AD76" s="82">
        <v>11.385206999999999</v>
      </c>
      <c r="AE76" s="82">
        <v>11.421873</v>
      </c>
      <c r="AF76" s="82">
        <v>11.374452</v>
      </c>
      <c r="AG76" s="82">
        <v>11.380476</v>
      </c>
      <c r="AH76" s="82">
        <v>11.291508</v>
      </c>
      <c r="AI76" s="82">
        <v>11.28698</v>
      </c>
      <c r="AJ76" s="83">
        <v>-1.2999999999999999E-2</v>
      </c>
    </row>
    <row r="77" spans="1:36" ht="14.5" x14ac:dyDescent="0.35">
      <c r="A77" t="s">
        <v>382</v>
      </c>
      <c r="B77" t="s">
        <v>436</v>
      </c>
      <c r="C77" t="s">
        <v>550</v>
      </c>
      <c r="D77" t="s">
        <v>545</v>
      </c>
      <c r="E77" s="82">
        <v>1.0023880000000001</v>
      </c>
      <c r="F77" s="82">
        <v>0.89892300000000003</v>
      </c>
      <c r="G77" s="82">
        <v>0.92616699999999996</v>
      </c>
      <c r="H77" s="82">
        <v>0.93547800000000003</v>
      </c>
      <c r="I77" s="82">
        <v>0.93484999999999996</v>
      </c>
      <c r="J77" s="82">
        <v>0.93932000000000004</v>
      </c>
      <c r="K77" s="82">
        <v>0.93601500000000004</v>
      </c>
      <c r="L77" s="82">
        <v>0.92828100000000002</v>
      </c>
      <c r="M77" s="82">
        <v>0.92837700000000001</v>
      </c>
      <c r="N77" s="82">
        <v>0.92685799999999996</v>
      </c>
      <c r="O77" s="82">
        <v>0.92224499999999998</v>
      </c>
      <c r="P77" s="82">
        <v>0.93003100000000005</v>
      </c>
      <c r="Q77" s="82">
        <v>0.92702600000000002</v>
      </c>
      <c r="R77" s="82">
        <v>0.92727099999999996</v>
      </c>
      <c r="S77" s="82">
        <v>0.92419700000000005</v>
      </c>
      <c r="T77" s="82">
        <v>0.92781800000000003</v>
      </c>
      <c r="U77" s="82">
        <v>0.92540900000000004</v>
      </c>
      <c r="V77" s="82">
        <v>0.92365200000000003</v>
      </c>
      <c r="W77" s="82">
        <v>0.92255799999999999</v>
      </c>
      <c r="X77" s="82">
        <v>0.92341799999999996</v>
      </c>
      <c r="Y77" s="82">
        <v>0.92164699999999999</v>
      </c>
      <c r="Z77" s="82">
        <v>0.921149</v>
      </c>
      <c r="AA77" s="82">
        <v>0.92120400000000002</v>
      </c>
      <c r="AB77" s="82">
        <v>0.92008900000000005</v>
      </c>
      <c r="AC77" s="82">
        <v>0.91912799999999995</v>
      </c>
      <c r="AD77" s="82">
        <v>0.918018</v>
      </c>
      <c r="AE77" s="82">
        <v>0.91869400000000001</v>
      </c>
      <c r="AF77" s="82">
        <v>0.91774800000000001</v>
      </c>
      <c r="AG77" s="82">
        <v>0.91809700000000005</v>
      </c>
      <c r="AH77" s="82">
        <v>0.91625000000000001</v>
      </c>
      <c r="AI77" s="82">
        <v>0.91554599999999997</v>
      </c>
      <c r="AJ77" s="83">
        <v>-3.0000000000000001E-3</v>
      </c>
    </row>
    <row r="78" spans="1:36" ht="14.5" x14ac:dyDescent="0.35">
      <c r="A78" t="s">
        <v>202</v>
      </c>
      <c r="B78" t="s">
        <v>437</v>
      </c>
      <c r="C78" t="s">
        <v>551</v>
      </c>
      <c r="D78" t="s">
        <v>545</v>
      </c>
      <c r="E78" s="82">
        <v>19.449375</v>
      </c>
      <c r="F78" s="82">
        <v>27.112916999999999</v>
      </c>
      <c r="G78" s="82">
        <v>26.442458999999999</v>
      </c>
      <c r="H78" s="82">
        <v>25.631868000000001</v>
      </c>
      <c r="I78" s="82">
        <v>25.984446999999999</v>
      </c>
      <c r="J78" s="82">
        <v>26.164835</v>
      </c>
      <c r="K78" s="82">
        <v>26.510155000000001</v>
      </c>
      <c r="L78" s="82">
        <v>27.027781999999998</v>
      </c>
      <c r="M78" s="82">
        <v>27.100425999999999</v>
      </c>
      <c r="N78" s="82">
        <v>27.334658000000001</v>
      </c>
      <c r="O78" s="82">
        <v>27.978045000000002</v>
      </c>
      <c r="P78" s="82">
        <v>27.364954000000001</v>
      </c>
      <c r="Q78" s="82">
        <v>27.755859000000001</v>
      </c>
      <c r="R78" s="82">
        <v>27.801006000000001</v>
      </c>
      <c r="S78" s="82">
        <v>28.089424000000001</v>
      </c>
      <c r="T78" s="82">
        <v>27.782689999999999</v>
      </c>
      <c r="U78" s="82">
        <v>28.068294999999999</v>
      </c>
      <c r="V78" s="82">
        <v>28.25498</v>
      </c>
      <c r="W78" s="82">
        <v>28.364388000000002</v>
      </c>
      <c r="X78" s="82">
        <v>28.330622000000002</v>
      </c>
      <c r="Y78" s="82">
        <v>28.527045999999999</v>
      </c>
      <c r="Z78" s="82">
        <v>28.588919000000001</v>
      </c>
      <c r="AA78" s="82">
        <v>28.606307999999999</v>
      </c>
      <c r="AB78" s="82">
        <v>28.733046000000002</v>
      </c>
      <c r="AC78" s="82">
        <v>28.832160999999999</v>
      </c>
      <c r="AD78" s="82">
        <v>28.960896000000002</v>
      </c>
      <c r="AE78" s="82">
        <v>28.897631000000001</v>
      </c>
      <c r="AF78" s="82">
        <v>28.996744</v>
      </c>
      <c r="AG78" s="82">
        <v>29.006443000000001</v>
      </c>
      <c r="AH78" s="82">
        <v>29.184146999999999</v>
      </c>
      <c r="AI78" s="82">
        <v>29.214037000000001</v>
      </c>
      <c r="AJ78" s="83">
        <v>1.4E-2</v>
      </c>
    </row>
    <row r="79" spans="1:36" ht="14.5" x14ac:dyDescent="0.35">
      <c r="A79" t="s">
        <v>203</v>
      </c>
      <c r="B79" t="s">
        <v>438</v>
      </c>
      <c r="C79" t="s">
        <v>552</v>
      </c>
      <c r="D79" t="s">
        <v>545</v>
      </c>
      <c r="E79" s="82">
        <v>5.4075179999999996</v>
      </c>
      <c r="F79" s="82">
        <v>4.8635279999999996</v>
      </c>
      <c r="G79" s="82">
        <v>5.2044649999999999</v>
      </c>
      <c r="H79" s="82">
        <v>5.4354060000000004</v>
      </c>
      <c r="I79" s="82">
        <v>5.5451940000000004</v>
      </c>
      <c r="J79" s="82">
        <v>5.6365059999999998</v>
      </c>
      <c r="K79" s="82">
        <v>5.6783400000000004</v>
      </c>
      <c r="L79" s="82">
        <v>5.7292639999999997</v>
      </c>
      <c r="M79" s="82">
        <v>5.797485</v>
      </c>
      <c r="N79" s="82">
        <v>5.8400299999999996</v>
      </c>
      <c r="O79" s="82">
        <v>5.8145530000000001</v>
      </c>
      <c r="P79" s="82">
        <v>5.9638540000000004</v>
      </c>
      <c r="Q79" s="82">
        <v>5.9670490000000003</v>
      </c>
      <c r="R79" s="82">
        <v>6.0151450000000004</v>
      </c>
      <c r="S79" s="82">
        <v>6.0316029999999996</v>
      </c>
      <c r="T79" s="82">
        <v>6.1259160000000001</v>
      </c>
      <c r="U79" s="82">
        <v>6.1321729999999999</v>
      </c>
      <c r="V79" s="82">
        <v>6.1541259999999998</v>
      </c>
      <c r="W79" s="82">
        <v>6.1726190000000001</v>
      </c>
      <c r="X79" s="82">
        <v>6.2204499999999996</v>
      </c>
      <c r="Y79" s="82">
        <v>6.2295780000000001</v>
      </c>
      <c r="Z79" s="82">
        <v>6.2589319999999997</v>
      </c>
      <c r="AA79" s="82">
        <v>6.2869700000000002</v>
      </c>
      <c r="AB79" s="82">
        <v>6.3082690000000001</v>
      </c>
      <c r="AC79" s="82">
        <v>6.3197840000000003</v>
      </c>
      <c r="AD79" s="82">
        <v>6.3313470000000001</v>
      </c>
      <c r="AE79" s="82">
        <v>6.3714769999999996</v>
      </c>
      <c r="AF79" s="82">
        <v>6.3856669999999998</v>
      </c>
      <c r="AG79" s="82">
        <v>6.4129930000000002</v>
      </c>
      <c r="AH79" s="82">
        <v>6.4132150000000001</v>
      </c>
      <c r="AI79" s="82">
        <v>6.44156</v>
      </c>
      <c r="AJ79" s="83">
        <v>6.0000000000000001E-3</v>
      </c>
    </row>
    <row r="80" spans="1:36" ht="14.5" x14ac:dyDescent="0.35">
      <c r="A80" s="75" t="s">
        <v>163</v>
      </c>
      <c r="C80" t="s">
        <v>553</v>
      </c>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row>
    <row r="81" spans="1:36" ht="14.5" x14ac:dyDescent="0.35">
      <c r="A81" t="s">
        <v>167</v>
      </c>
      <c r="B81" t="s">
        <v>439</v>
      </c>
      <c r="C81" t="s">
        <v>554</v>
      </c>
      <c r="D81" t="s">
        <v>545</v>
      </c>
      <c r="E81" s="82">
        <v>4.2103299999999999</v>
      </c>
      <c r="F81" s="82">
        <v>3.2916470000000002</v>
      </c>
      <c r="G81" s="82">
        <v>3.4469919999999998</v>
      </c>
      <c r="H81" s="82">
        <v>3.5666090000000001</v>
      </c>
      <c r="I81" s="82">
        <v>3.5521310000000001</v>
      </c>
      <c r="J81" s="82">
        <v>3.5461860000000001</v>
      </c>
      <c r="K81" s="82">
        <v>3.5138129999999999</v>
      </c>
      <c r="L81" s="82">
        <v>3.468966</v>
      </c>
      <c r="M81" s="82">
        <v>3.4711959999999999</v>
      </c>
      <c r="N81" s="82">
        <v>3.453802</v>
      </c>
      <c r="O81" s="82">
        <v>3.3960729999999999</v>
      </c>
      <c r="P81" s="82">
        <v>3.4688289999999999</v>
      </c>
      <c r="Q81" s="82">
        <v>3.4323980000000001</v>
      </c>
      <c r="R81" s="82">
        <v>3.4334199999999999</v>
      </c>
      <c r="S81" s="82">
        <v>3.410069</v>
      </c>
      <c r="T81" s="82">
        <v>3.454987</v>
      </c>
      <c r="U81" s="82">
        <v>3.425281</v>
      </c>
      <c r="V81" s="82">
        <v>3.4087670000000001</v>
      </c>
      <c r="W81" s="82">
        <v>3.4014820000000001</v>
      </c>
      <c r="X81" s="82">
        <v>3.4109690000000001</v>
      </c>
      <c r="Y81" s="82">
        <v>3.3926569999999998</v>
      </c>
      <c r="Z81" s="82">
        <v>3.3898969999999999</v>
      </c>
      <c r="AA81" s="82">
        <v>3.3923619999999999</v>
      </c>
      <c r="AB81" s="82">
        <v>3.3818679999999999</v>
      </c>
      <c r="AC81" s="82">
        <v>3.3741620000000001</v>
      </c>
      <c r="AD81" s="82">
        <v>3.3630879999999999</v>
      </c>
      <c r="AE81" s="82">
        <v>3.3746019999999999</v>
      </c>
      <c r="AF81" s="82">
        <v>3.3665970000000001</v>
      </c>
      <c r="AG81" s="82">
        <v>3.3692829999999998</v>
      </c>
      <c r="AH81" s="82">
        <v>3.351575</v>
      </c>
      <c r="AI81" s="82">
        <v>3.3520629999999998</v>
      </c>
      <c r="AJ81" s="83">
        <v>-8.0000000000000002E-3</v>
      </c>
    </row>
    <row r="82" spans="1:36" ht="14.5" x14ac:dyDescent="0.35">
      <c r="A82" t="s">
        <v>174</v>
      </c>
      <c r="B82" t="s">
        <v>440</v>
      </c>
      <c r="C82" t="s">
        <v>555</v>
      </c>
      <c r="D82" t="s">
        <v>545</v>
      </c>
      <c r="E82" s="82">
        <v>19.353148999999998</v>
      </c>
      <c r="F82" s="82">
        <v>20.653473000000002</v>
      </c>
      <c r="G82" s="82">
        <v>20.317778000000001</v>
      </c>
      <c r="H82" s="82">
        <v>20.393046999999999</v>
      </c>
      <c r="I82" s="82">
        <v>20.541886999999999</v>
      </c>
      <c r="J82" s="82">
        <v>20.622263</v>
      </c>
      <c r="K82" s="82">
        <v>20.700775</v>
      </c>
      <c r="L82" s="82">
        <v>20.790581</v>
      </c>
      <c r="M82" s="82">
        <v>20.836575</v>
      </c>
      <c r="N82" s="82">
        <v>20.895060999999998</v>
      </c>
      <c r="O82" s="82">
        <v>20.980824999999999</v>
      </c>
      <c r="P82" s="82">
        <v>20.998251</v>
      </c>
      <c r="Q82" s="82">
        <v>21.053888000000001</v>
      </c>
      <c r="R82" s="82">
        <v>21.088066000000001</v>
      </c>
      <c r="S82" s="82">
        <v>21.138838</v>
      </c>
      <c r="T82" s="82">
        <v>21.145273</v>
      </c>
      <c r="U82" s="82">
        <v>21.197731000000001</v>
      </c>
      <c r="V82" s="82">
        <v>21.23068</v>
      </c>
      <c r="W82" s="82">
        <v>21.252707000000001</v>
      </c>
      <c r="X82" s="82">
        <v>21.27298</v>
      </c>
      <c r="Y82" s="82">
        <v>21.302063</v>
      </c>
      <c r="Z82" s="82">
        <v>21.325185999999999</v>
      </c>
      <c r="AA82" s="82">
        <v>21.341681000000001</v>
      </c>
      <c r="AB82" s="82">
        <v>21.370097999999999</v>
      </c>
      <c r="AC82" s="82">
        <v>21.392714000000002</v>
      </c>
      <c r="AD82" s="82">
        <v>21.411987</v>
      </c>
      <c r="AE82" s="82">
        <v>21.425934000000002</v>
      </c>
      <c r="AF82" s="82">
        <v>21.448274999999999</v>
      </c>
      <c r="AG82" s="82">
        <v>21.456593000000002</v>
      </c>
      <c r="AH82" s="82">
        <v>21.481760000000001</v>
      </c>
      <c r="AI82" s="82">
        <v>21.498138000000001</v>
      </c>
      <c r="AJ82" s="83">
        <v>4.0000000000000001E-3</v>
      </c>
    </row>
    <row r="83" spans="1:36" ht="14.5" x14ac:dyDescent="0.35">
      <c r="A83" t="s">
        <v>175</v>
      </c>
      <c r="B83" t="s">
        <v>441</v>
      </c>
      <c r="C83" t="s">
        <v>556</v>
      </c>
      <c r="D83" t="s">
        <v>545</v>
      </c>
      <c r="E83" s="82">
        <v>2.9349660000000002</v>
      </c>
      <c r="F83" s="82">
        <v>4.1113109999999997</v>
      </c>
      <c r="G83" s="82">
        <v>3.9510710000000002</v>
      </c>
      <c r="H83" s="82">
        <v>3.7297410000000002</v>
      </c>
      <c r="I83" s="82">
        <v>3.7331099999999999</v>
      </c>
      <c r="J83" s="82">
        <v>3.6631879999999999</v>
      </c>
      <c r="K83" s="82">
        <v>3.767185</v>
      </c>
      <c r="L83" s="82">
        <v>3.825272</v>
      </c>
      <c r="M83" s="82">
        <v>3.8090290000000002</v>
      </c>
      <c r="N83" s="82">
        <v>3.8211379999999999</v>
      </c>
      <c r="O83" s="82">
        <v>3.898504</v>
      </c>
      <c r="P83" s="82">
        <v>3.7791239999999999</v>
      </c>
      <c r="Q83" s="82">
        <v>3.824471</v>
      </c>
      <c r="R83" s="82">
        <v>3.8182710000000002</v>
      </c>
      <c r="S83" s="82">
        <v>3.8667859999999998</v>
      </c>
      <c r="T83" s="82">
        <v>3.7964280000000001</v>
      </c>
      <c r="U83" s="82">
        <v>3.8260139999999998</v>
      </c>
      <c r="V83" s="82">
        <v>3.8434819999999998</v>
      </c>
      <c r="W83" s="82">
        <v>3.8468559999999998</v>
      </c>
      <c r="X83" s="82">
        <v>3.8258079999999999</v>
      </c>
      <c r="Y83" s="82">
        <v>3.8466529999999999</v>
      </c>
      <c r="Z83" s="82">
        <v>3.8441169999999998</v>
      </c>
      <c r="AA83" s="82">
        <v>3.833685</v>
      </c>
      <c r="AB83" s="82">
        <v>3.84422</v>
      </c>
      <c r="AC83" s="82">
        <v>3.8498489999999999</v>
      </c>
      <c r="AD83" s="82">
        <v>3.8611200000000001</v>
      </c>
      <c r="AE83" s="82">
        <v>3.8379880000000002</v>
      </c>
      <c r="AF83" s="82">
        <v>3.8451759999999999</v>
      </c>
      <c r="AG83" s="82">
        <v>3.8361800000000001</v>
      </c>
      <c r="AH83" s="82">
        <v>3.8581780000000001</v>
      </c>
      <c r="AI83" s="82">
        <v>3.8551540000000002</v>
      </c>
      <c r="AJ83" s="83">
        <v>8.9999999999999993E-3</v>
      </c>
    </row>
    <row r="84" spans="1:36" ht="14.5" x14ac:dyDescent="0.35">
      <c r="A84" t="s">
        <v>176</v>
      </c>
      <c r="B84" t="s">
        <v>442</v>
      </c>
      <c r="C84" t="s">
        <v>557</v>
      </c>
      <c r="D84" t="s">
        <v>545</v>
      </c>
      <c r="E84" s="82">
        <v>4.1268370000000001</v>
      </c>
      <c r="F84" s="82">
        <v>4.1738929999999996</v>
      </c>
      <c r="G84" s="82">
        <v>4.1346670000000003</v>
      </c>
      <c r="H84" s="82">
        <v>4.1135529999999996</v>
      </c>
      <c r="I84" s="82">
        <v>4.0969920000000002</v>
      </c>
      <c r="J84" s="82">
        <v>4.0572910000000002</v>
      </c>
      <c r="K84" s="82">
        <v>4.0748139999999999</v>
      </c>
      <c r="L84" s="82">
        <v>4.0621739999999997</v>
      </c>
      <c r="M84" s="82">
        <v>4.0508879999999996</v>
      </c>
      <c r="N84" s="82">
        <v>4.0408670000000004</v>
      </c>
      <c r="O84" s="82">
        <v>4.0333370000000004</v>
      </c>
      <c r="P84" s="82">
        <v>4.0251890000000001</v>
      </c>
      <c r="Q84" s="82">
        <v>4.0177639999999997</v>
      </c>
      <c r="R84" s="82">
        <v>4.0102080000000004</v>
      </c>
      <c r="S84" s="82">
        <v>4.0105250000000003</v>
      </c>
      <c r="T84" s="82">
        <v>4.0050850000000002</v>
      </c>
      <c r="U84" s="82">
        <v>3.9992969999999999</v>
      </c>
      <c r="V84" s="82">
        <v>3.9938349999999998</v>
      </c>
      <c r="W84" s="82">
        <v>3.9894500000000002</v>
      </c>
      <c r="X84" s="82">
        <v>3.9838269999999998</v>
      </c>
      <c r="Y84" s="82">
        <v>3.9792800000000002</v>
      </c>
      <c r="Z84" s="82">
        <v>3.9751820000000002</v>
      </c>
      <c r="AA84" s="82">
        <v>3.9707050000000002</v>
      </c>
      <c r="AB84" s="82">
        <v>3.9667599999999998</v>
      </c>
      <c r="AC84" s="82">
        <v>3.9628899999999998</v>
      </c>
      <c r="AD84" s="82">
        <v>3.958933</v>
      </c>
      <c r="AE84" s="82">
        <v>3.955314</v>
      </c>
      <c r="AF84" s="82">
        <v>3.9519329999999999</v>
      </c>
      <c r="AG84" s="82">
        <v>3.9482249999999999</v>
      </c>
      <c r="AH84" s="82">
        <v>3.9450729999999998</v>
      </c>
      <c r="AI84" s="82">
        <v>3.9426369999999999</v>
      </c>
      <c r="AJ84" s="83">
        <v>-2E-3</v>
      </c>
    </row>
    <row r="85" spans="1:36" ht="14.5" x14ac:dyDescent="0.35">
      <c r="A85" t="s">
        <v>177</v>
      </c>
      <c r="B85" t="s">
        <v>443</v>
      </c>
      <c r="C85" t="s">
        <v>558</v>
      </c>
      <c r="D85" t="s">
        <v>545</v>
      </c>
      <c r="E85" s="82">
        <v>4.9863569999999999</v>
      </c>
      <c r="F85" s="82">
        <v>4.4351209999999996</v>
      </c>
      <c r="G85" s="82">
        <v>4.4623020000000002</v>
      </c>
      <c r="H85" s="82">
        <v>4.447616</v>
      </c>
      <c r="I85" s="82">
        <v>4.3887039999999997</v>
      </c>
      <c r="J85" s="82">
        <v>4.3816870000000003</v>
      </c>
      <c r="K85" s="82">
        <v>4.30288</v>
      </c>
      <c r="L85" s="82">
        <v>4.2586830000000004</v>
      </c>
      <c r="M85" s="82">
        <v>4.2337249999999997</v>
      </c>
      <c r="N85" s="82">
        <v>4.2047220000000003</v>
      </c>
      <c r="O85" s="82">
        <v>4.1677710000000001</v>
      </c>
      <c r="P85" s="82">
        <v>4.1692650000000002</v>
      </c>
      <c r="Q85" s="82">
        <v>4.1399030000000003</v>
      </c>
      <c r="R85" s="82">
        <v>4.1226349999999998</v>
      </c>
      <c r="S85" s="82">
        <v>4.0946319999999998</v>
      </c>
      <c r="T85" s="82">
        <v>4.0939889999999997</v>
      </c>
      <c r="U85" s="82">
        <v>4.0703940000000003</v>
      </c>
      <c r="V85" s="82">
        <v>4.0522090000000004</v>
      </c>
      <c r="W85" s="82">
        <v>4.0372070000000004</v>
      </c>
      <c r="X85" s="82">
        <v>4.0280550000000002</v>
      </c>
      <c r="Y85" s="82">
        <v>4.0111549999999996</v>
      </c>
      <c r="Z85" s="82">
        <v>3.9992589999999999</v>
      </c>
      <c r="AA85" s="82">
        <v>3.9901049999999998</v>
      </c>
      <c r="AB85" s="82">
        <v>3.976229</v>
      </c>
      <c r="AC85" s="82">
        <v>3.9641320000000002</v>
      </c>
      <c r="AD85" s="82">
        <v>3.9521220000000001</v>
      </c>
      <c r="AE85" s="82">
        <v>3.9466039999999998</v>
      </c>
      <c r="AF85" s="82">
        <v>3.9351729999999998</v>
      </c>
      <c r="AG85" s="82">
        <v>3.9288249999999998</v>
      </c>
      <c r="AH85" s="82">
        <v>3.915124</v>
      </c>
      <c r="AI85" s="82">
        <v>3.906949</v>
      </c>
      <c r="AJ85" s="83">
        <v>-8.0000000000000002E-3</v>
      </c>
    </row>
    <row r="86" spans="1:36" ht="14.5" x14ac:dyDescent="0.35">
      <c r="A86" t="s">
        <v>178</v>
      </c>
      <c r="B86" t="s">
        <v>444</v>
      </c>
      <c r="C86" t="s">
        <v>559</v>
      </c>
      <c r="D86" t="s">
        <v>545</v>
      </c>
      <c r="E86" s="82">
        <v>4.8188930000000001</v>
      </c>
      <c r="F86" s="82">
        <v>4.7105069999999998</v>
      </c>
      <c r="G86" s="82">
        <v>4.7028800000000004</v>
      </c>
      <c r="H86" s="82">
        <v>4.6509999999999998</v>
      </c>
      <c r="I86" s="82">
        <v>4.6145379999999996</v>
      </c>
      <c r="J86" s="82">
        <v>4.5927680000000004</v>
      </c>
      <c r="K86" s="82">
        <v>4.566154</v>
      </c>
      <c r="L86" s="82">
        <v>4.5473869999999996</v>
      </c>
      <c r="M86" s="82">
        <v>4.5287249999999997</v>
      </c>
      <c r="N86" s="82">
        <v>4.5122499999999999</v>
      </c>
      <c r="O86" s="82">
        <v>4.5027629999999998</v>
      </c>
      <c r="P86" s="82">
        <v>4.4823500000000003</v>
      </c>
      <c r="Q86" s="82">
        <v>4.4722580000000001</v>
      </c>
      <c r="R86" s="82">
        <v>4.4594550000000002</v>
      </c>
      <c r="S86" s="82">
        <v>4.4479749999999996</v>
      </c>
      <c r="T86" s="82">
        <v>4.4339560000000002</v>
      </c>
      <c r="U86" s="82">
        <v>4.4250379999999998</v>
      </c>
      <c r="V86" s="82">
        <v>4.4169580000000002</v>
      </c>
      <c r="W86" s="82">
        <v>4.4072690000000003</v>
      </c>
      <c r="X86" s="82">
        <v>4.3979229999999996</v>
      </c>
      <c r="Y86" s="82">
        <v>4.3910729999999996</v>
      </c>
      <c r="Z86" s="82">
        <v>4.382638</v>
      </c>
      <c r="AA86" s="82">
        <v>4.3748329999999997</v>
      </c>
      <c r="AB86" s="82">
        <v>4.3680440000000003</v>
      </c>
      <c r="AC86" s="82">
        <v>4.3612219999999997</v>
      </c>
      <c r="AD86" s="82">
        <v>4.3556340000000002</v>
      </c>
      <c r="AE86" s="82">
        <v>4.3478060000000003</v>
      </c>
      <c r="AF86" s="82">
        <v>4.3417219999999999</v>
      </c>
      <c r="AG86" s="82">
        <v>4.3362610000000004</v>
      </c>
      <c r="AH86" s="82">
        <v>4.3313389999999998</v>
      </c>
      <c r="AI86" s="82">
        <v>4.3252079999999999</v>
      </c>
      <c r="AJ86" s="83">
        <v>-4.0000000000000001E-3</v>
      </c>
    </row>
    <row r="87" spans="1:36" ht="14.5" x14ac:dyDescent="0.35">
      <c r="A87" t="s">
        <v>202</v>
      </c>
      <c r="B87" t="s">
        <v>445</v>
      </c>
      <c r="C87" t="s">
        <v>560</v>
      </c>
      <c r="D87" t="s">
        <v>545</v>
      </c>
      <c r="E87" s="82">
        <v>23.133569999999999</v>
      </c>
      <c r="F87" s="82">
        <v>22.074541</v>
      </c>
      <c r="G87" s="82">
        <v>22.414223</v>
      </c>
      <c r="H87" s="82">
        <v>22.572132</v>
      </c>
      <c r="I87" s="82">
        <v>22.580020999999999</v>
      </c>
      <c r="J87" s="82">
        <v>22.623868999999999</v>
      </c>
      <c r="K87" s="82">
        <v>22.584047000000002</v>
      </c>
      <c r="L87" s="82">
        <v>22.573141</v>
      </c>
      <c r="M87" s="82">
        <v>22.599948999999999</v>
      </c>
      <c r="N87" s="82">
        <v>22.601044000000002</v>
      </c>
      <c r="O87" s="82">
        <v>22.559878999999999</v>
      </c>
      <c r="P87" s="82">
        <v>22.644041000000001</v>
      </c>
      <c r="Q87" s="82">
        <v>22.619686000000002</v>
      </c>
      <c r="R87" s="82">
        <v>22.629662</v>
      </c>
      <c r="S87" s="82">
        <v>22.600798000000001</v>
      </c>
      <c r="T87" s="82">
        <v>22.656196999999999</v>
      </c>
      <c r="U87" s="82">
        <v>22.636410000000001</v>
      </c>
      <c r="V87" s="82">
        <v>22.628038</v>
      </c>
      <c r="W87" s="82">
        <v>22.634644999999999</v>
      </c>
      <c r="X87" s="82">
        <v>22.652176000000001</v>
      </c>
      <c r="Y87" s="82">
        <v>22.642676999999999</v>
      </c>
      <c r="Z87" s="82">
        <v>22.647649999999999</v>
      </c>
      <c r="AA87" s="82">
        <v>22.659765</v>
      </c>
      <c r="AB87" s="82">
        <v>22.653227000000001</v>
      </c>
      <c r="AC87" s="82">
        <v>22.652031000000001</v>
      </c>
      <c r="AD87" s="82">
        <v>22.649114999999998</v>
      </c>
      <c r="AE87" s="82">
        <v>22.666709999999998</v>
      </c>
      <c r="AF87" s="82">
        <v>22.662942999999999</v>
      </c>
      <c r="AG87" s="82">
        <v>22.674892</v>
      </c>
      <c r="AH87" s="82">
        <v>22.661175</v>
      </c>
      <c r="AI87" s="82">
        <v>22.664550999999999</v>
      </c>
      <c r="AJ87" s="83">
        <v>-1E-3</v>
      </c>
    </row>
    <row r="88" spans="1:36" ht="14.5" x14ac:dyDescent="0.35">
      <c r="A88" t="s">
        <v>203</v>
      </c>
      <c r="B88" t="s">
        <v>446</v>
      </c>
      <c r="C88" t="s">
        <v>561</v>
      </c>
      <c r="D88" t="s">
        <v>545</v>
      </c>
      <c r="E88" s="82">
        <v>36.435901999999999</v>
      </c>
      <c r="F88" s="82">
        <v>36.549469000000002</v>
      </c>
      <c r="G88" s="82">
        <v>36.570121999999998</v>
      </c>
      <c r="H88" s="82">
        <v>36.526291000000001</v>
      </c>
      <c r="I88" s="82">
        <v>36.492634000000002</v>
      </c>
      <c r="J88" s="82">
        <v>36.512718</v>
      </c>
      <c r="K88" s="82">
        <v>36.490326000000003</v>
      </c>
      <c r="L88" s="82">
        <v>36.473782</v>
      </c>
      <c r="M88" s="82">
        <v>36.469901999999998</v>
      </c>
      <c r="N88" s="82">
        <v>36.471072999999997</v>
      </c>
      <c r="O88" s="82">
        <v>36.460911000000003</v>
      </c>
      <c r="P88" s="82">
        <v>36.433002000000002</v>
      </c>
      <c r="Q88" s="82">
        <v>36.439636</v>
      </c>
      <c r="R88" s="82">
        <v>36.438308999999997</v>
      </c>
      <c r="S88" s="82">
        <v>36.430377999999997</v>
      </c>
      <c r="T88" s="82">
        <v>36.414085</v>
      </c>
      <c r="U88" s="82">
        <v>36.419842000000003</v>
      </c>
      <c r="V88" s="82">
        <v>36.42606</v>
      </c>
      <c r="W88" s="82">
        <v>36.430382000000002</v>
      </c>
      <c r="X88" s="82">
        <v>36.428246000000001</v>
      </c>
      <c r="Y88" s="82">
        <v>36.434441</v>
      </c>
      <c r="Z88" s="82">
        <v>36.436089000000003</v>
      </c>
      <c r="AA88" s="82">
        <v>36.436886000000001</v>
      </c>
      <c r="AB88" s="82">
        <v>36.439532999999997</v>
      </c>
      <c r="AC88" s="82">
        <v>36.442982000000001</v>
      </c>
      <c r="AD88" s="82">
        <v>36.448031999999998</v>
      </c>
      <c r="AE88" s="82">
        <v>36.445079999999997</v>
      </c>
      <c r="AF88" s="82">
        <v>36.448180999999998</v>
      </c>
      <c r="AG88" s="82">
        <v>36.449725999999998</v>
      </c>
      <c r="AH88" s="82">
        <v>36.455840999999999</v>
      </c>
      <c r="AI88" s="82">
        <v>36.455269000000001</v>
      </c>
      <c r="AJ88" s="83">
        <v>0</v>
      </c>
    </row>
    <row r="89" spans="1:36" ht="14.5" x14ac:dyDescent="0.35">
      <c r="A89" s="75" t="s">
        <v>158</v>
      </c>
      <c r="C89" t="s">
        <v>562</v>
      </c>
    </row>
    <row r="90" spans="1:36" ht="14.5" x14ac:dyDescent="0.35">
      <c r="A90" s="75" t="s">
        <v>261</v>
      </c>
      <c r="C90" t="s">
        <v>563</v>
      </c>
    </row>
    <row r="91" spans="1:36" ht="14.5" x14ac:dyDescent="0.35">
      <c r="A91" t="s">
        <v>372</v>
      </c>
      <c r="B91" t="s">
        <v>447</v>
      </c>
      <c r="C91" t="s">
        <v>564</v>
      </c>
      <c r="D91" t="s">
        <v>565</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ht="14.5" x14ac:dyDescent="0.35">
      <c r="A92" t="s">
        <v>374</v>
      </c>
      <c r="B92" t="s">
        <v>448</v>
      </c>
      <c r="C92" t="s">
        <v>566</v>
      </c>
      <c r="D92" t="s">
        <v>565</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ht="14.5" x14ac:dyDescent="0.35">
      <c r="A93" t="s">
        <v>376</v>
      </c>
      <c r="B93" t="s">
        <v>449</v>
      </c>
      <c r="C93" t="s">
        <v>567</v>
      </c>
      <c r="D93" t="s">
        <v>565</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ht="14.5" x14ac:dyDescent="0.35">
      <c r="A94" t="s">
        <v>378</v>
      </c>
      <c r="B94" t="s">
        <v>450</v>
      </c>
      <c r="C94" t="s">
        <v>568</v>
      </c>
      <c r="D94" t="s">
        <v>565</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ht="14.5" x14ac:dyDescent="0.35">
      <c r="A95" t="s">
        <v>380</v>
      </c>
      <c r="B95" t="s">
        <v>451</v>
      </c>
      <c r="C95" t="s">
        <v>569</v>
      </c>
      <c r="D95" t="s">
        <v>565</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ht="14.5" x14ac:dyDescent="0.35">
      <c r="A96" t="s">
        <v>382</v>
      </c>
      <c r="B96" t="s">
        <v>452</v>
      </c>
      <c r="C96" t="s">
        <v>570</v>
      </c>
      <c r="D96" t="s">
        <v>565</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ht="14.5" x14ac:dyDescent="0.35">
      <c r="A97" t="s">
        <v>202</v>
      </c>
      <c r="B97" t="s">
        <v>453</v>
      </c>
      <c r="C97" t="s">
        <v>571</v>
      </c>
      <c r="D97" t="s">
        <v>565</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ht="14.5" x14ac:dyDescent="0.35">
      <c r="A98" t="s">
        <v>203</v>
      </c>
      <c r="B98" t="s">
        <v>454</v>
      </c>
      <c r="C98" t="s">
        <v>572</v>
      </c>
      <c r="D98" t="s">
        <v>565</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ht="14.5" x14ac:dyDescent="0.35">
      <c r="A99" t="s">
        <v>386</v>
      </c>
      <c r="B99" t="s">
        <v>455</v>
      </c>
      <c r="C99" t="s">
        <v>573</v>
      </c>
      <c r="D99" t="s">
        <v>565</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ht="14.5" x14ac:dyDescent="0.35">
      <c r="A100" t="s">
        <v>294</v>
      </c>
      <c r="C100" t="s">
        <v>574</v>
      </c>
    </row>
    <row r="101" spans="1:36" ht="14.5" x14ac:dyDescent="0.35">
      <c r="A101" t="s">
        <v>167</v>
      </c>
      <c r="B101" t="s">
        <v>456</v>
      </c>
      <c r="C101" t="s">
        <v>575</v>
      </c>
      <c r="D101" t="s">
        <v>565</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ht="14.5" x14ac:dyDescent="0.35">
      <c r="A102" t="s">
        <v>174</v>
      </c>
      <c r="B102" t="s">
        <v>457</v>
      </c>
      <c r="C102" t="s">
        <v>576</v>
      </c>
      <c r="D102" t="s">
        <v>565</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ht="14.5" x14ac:dyDescent="0.35">
      <c r="A103" t="s">
        <v>175</v>
      </c>
      <c r="B103" t="s">
        <v>458</v>
      </c>
      <c r="C103" t="s">
        <v>577</v>
      </c>
      <c r="D103" t="s">
        <v>565</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ht="14.5" x14ac:dyDescent="0.35">
      <c r="A104" t="s">
        <v>176</v>
      </c>
      <c r="B104" t="s">
        <v>459</v>
      </c>
      <c r="C104" t="s">
        <v>578</v>
      </c>
      <c r="D104" t="s">
        <v>565</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ht="14.5" x14ac:dyDescent="0.35">
      <c r="A105" t="s">
        <v>177</v>
      </c>
      <c r="B105" t="s">
        <v>460</v>
      </c>
      <c r="C105" t="s">
        <v>579</v>
      </c>
      <c r="D105" t="s">
        <v>565</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ht="14.5" x14ac:dyDescent="0.35">
      <c r="A106" t="s">
        <v>178</v>
      </c>
      <c r="B106" t="s">
        <v>461</v>
      </c>
      <c r="C106" t="s">
        <v>580</v>
      </c>
      <c r="D106" t="s">
        <v>565</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ht="14.5" x14ac:dyDescent="0.35">
      <c r="A107" t="s">
        <v>202</v>
      </c>
      <c r="B107" t="s">
        <v>462</v>
      </c>
      <c r="C107" t="s">
        <v>581</v>
      </c>
      <c r="D107" t="s">
        <v>565</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ht="14.5" x14ac:dyDescent="0.35">
      <c r="A108" t="s">
        <v>203</v>
      </c>
      <c r="B108" t="s">
        <v>463</v>
      </c>
      <c r="C108" t="s">
        <v>582</v>
      </c>
      <c r="D108" t="s">
        <v>565</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ht="14.5" x14ac:dyDescent="0.35">
      <c r="A109" t="s">
        <v>398</v>
      </c>
      <c r="B109" t="s">
        <v>464</v>
      </c>
      <c r="C109" t="s">
        <v>583</v>
      </c>
      <c r="D109" t="s">
        <v>565</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ht="14.5" x14ac:dyDescent="0.35">
      <c r="A110" t="s">
        <v>157</v>
      </c>
      <c r="C110" t="s">
        <v>584</v>
      </c>
    </row>
    <row r="111" spans="1:36" ht="14.5" x14ac:dyDescent="0.35">
      <c r="A111" t="s">
        <v>261</v>
      </c>
      <c r="C111" t="s">
        <v>585</v>
      </c>
    </row>
    <row r="112" spans="1:36" ht="14.5" x14ac:dyDescent="0.35">
      <c r="A112" t="s">
        <v>372</v>
      </c>
      <c r="B112" t="s">
        <v>465</v>
      </c>
      <c r="C112" t="s">
        <v>586</v>
      </c>
      <c r="D112" t="s">
        <v>587</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ht="14.5" x14ac:dyDescent="0.35">
      <c r="A113" t="s">
        <v>374</v>
      </c>
      <c r="B113" t="s">
        <v>466</v>
      </c>
      <c r="C113" t="s">
        <v>588</v>
      </c>
      <c r="D113" t="s">
        <v>587</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ht="14.5" x14ac:dyDescent="0.35">
      <c r="A114" t="s">
        <v>376</v>
      </c>
      <c r="B114" t="s">
        <v>467</v>
      </c>
      <c r="C114" t="s">
        <v>589</v>
      </c>
      <c r="D114" t="s">
        <v>587</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ht="14.5" x14ac:dyDescent="0.35">
      <c r="A115" t="s">
        <v>378</v>
      </c>
      <c r="B115" t="s">
        <v>468</v>
      </c>
      <c r="C115" t="s">
        <v>590</v>
      </c>
      <c r="D115" t="s">
        <v>587</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ht="14.5" x14ac:dyDescent="0.35">
      <c r="A116" t="s">
        <v>380</v>
      </c>
      <c r="B116" t="s">
        <v>469</v>
      </c>
      <c r="C116" t="s">
        <v>591</v>
      </c>
      <c r="D116" t="s">
        <v>587</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ht="14.5" x14ac:dyDescent="0.35">
      <c r="A117" t="s">
        <v>382</v>
      </c>
      <c r="B117" t="s">
        <v>470</v>
      </c>
      <c r="C117" t="s">
        <v>592</v>
      </c>
      <c r="D117" t="s">
        <v>587</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ht="14.5" x14ac:dyDescent="0.35">
      <c r="A118" t="s">
        <v>202</v>
      </c>
      <c r="B118" t="s">
        <v>471</v>
      </c>
      <c r="C118" t="s">
        <v>593</v>
      </c>
      <c r="D118" t="s">
        <v>587</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ht="14.5" x14ac:dyDescent="0.35">
      <c r="A119" t="s">
        <v>203</v>
      </c>
      <c r="B119" t="s">
        <v>472</v>
      </c>
      <c r="C119" t="s">
        <v>594</v>
      </c>
      <c r="D119" t="s">
        <v>587</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ht="14.5" x14ac:dyDescent="0.35">
      <c r="A120" t="s">
        <v>386</v>
      </c>
      <c r="B120" t="s">
        <v>473</v>
      </c>
      <c r="C120" t="s">
        <v>595</v>
      </c>
      <c r="D120" t="s">
        <v>587</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ht="14.5" x14ac:dyDescent="0.35">
      <c r="A121" t="s">
        <v>294</v>
      </c>
      <c r="C121" t="s">
        <v>596</v>
      </c>
    </row>
    <row r="122" spans="1:36" ht="14.5" x14ac:dyDescent="0.35">
      <c r="A122" t="s">
        <v>167</v>
      </c>
      <c r="B122" t="s">
        <v>474</v>
      </c>
      <c r="C122" t="s">
        <v>597</v>
      </c>
      <c r="D122" t="s">
        <v>587</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ht="14.5" x14ac:dyDescent="0.35">
      <c r="A123" t="s">
        <v>174</v>
      </c>
      <c r="B123" t="s">
        <v>475</v>
      </c>
      <c r="C123" t="s">
        <v>598</v>
      </c>
      <c r="D123" t="s">
        <v>587</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ht="14.5" x14ac:dyDescent="0.35">
      <c r="A124" t="s">
        <v>175</v>
      </c>
      <c r="B124" t="s">
        <v>476</v>
      </c>
      <c r="C124" t="s">
        <v>599</v>
      </c>
      <c r="D124" t="s">
        <v>587</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ht="14.5" x14ac:dyDescent="0.35">
      <c r="A125" t="s">
        <v>176</v>
      </c>
      <c r="B125" t="s">
        <v>477</v>
      </c>
      <c r="C125" t="s">
        <v>600</v>
      </c>
      <c r="D125" t="s">
        <v>587</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ht="14.5" x14ac:dyDescent="0.35">
      <c r="A126" t="s">
        <v>177</v>
      </c>
      <c r="B126" t="s">
        <v>478</v>
      </c>
      <c r="C126" t="s">
        <v>601</v>
      </c>
      <c r="D126" t="s">
        <v>587</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ht="14.5" x14ac:dyDescent="0.35">
      <c r="A127" t="s">
        <v>178</v>
      </c>
      <c r="B127" t="s">
        <v>479</v>
      </c>
      <c r="C127" t="s">
        <v>602</v>
      </c>
      <c r="D127" t="s">
        <v>587</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ht="14.5" x14ac:dyDescent="0.35">
      <c r="A128" t="s">
        <v>202</v>
      </c>
      <c r="B128" t="s">
        <v>480</v>
      </c>
      <c r="C128" t="s">
        <v>603</v>
      </c>
      <c r="D128" t="s">
        <v>587</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ht="14.5" x14ac:dyDescent="0.35">
      <c r="A129" t="s">
        <v>203</v>
      </c>
      <c r="B129" t="s">
        <v>481</v>
      </c>
      <c r="C129" t="s">
        <v>604</v>
      </c>
      <c r="D129" t="s">
        <v>587</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ht="14.5" x14ac:dyDescent="0.35">
      <c r="A130" t="s">
        <v>398</v>
      </c>
      <c r="B130" t="s">
        <v>482</v>
      </c>
      <c r="C130" t="s">
        <v>605</v>
      </c>
      <c r="D130" t="s">
        <v>587</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ht="14.5" x14ac:dyDescent="0.35">
      <c r="A131" t="s">
        <v>156</v>
      </c>
      <c r="C131" t="s">
        <v>606</v>
      </c>
    </row>
    <row r="132" spans="1:36" ht="14.5" x14ac:dyDescent="0.35">
      <c r="A132" t="s">
        <v>261</v>
      </c>
      <c r="B132" t="s">
        <v>483</v>
      </c>
      <c r="C132" t="s">
        <v>607</v>
      </c>
      <c r="D132" t="s">
        <v>587</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ht="14.5" x14ac:dyDescent="0.35">
      <c r="A133" t="s">
        <v>294</v>
      </c>
      <c r="B133" t="s">
        <v>484</v>
      </c>
      <c r="C133" t="s">
        <v>608</v>
      </c>
      <c r="D133" t="s">
        <v>587</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81640625" defaultRowHeight="15" customHeight="1" x14ac:dyDescent="0.35"/>
  <cols>
    <col min="1" max="1"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320</v>
      </c>
    </row>
    <row r="10" spans="1:36" ht="14.5" x14ac:dyDescent="0.35">
      <c r="A10" t="s">
        <v>609</v>
      </c>
    </row>
    <row r="11" spans="1:36" ht="14.5" x14ac:dyDescent="0.35">
      <c r="A11" t="s">
        <v>610</v>
      </c>
    </row>
    <row r="12" spans="1:36" ht="14.5" x14ac:dyDescent="0.35">
      <c r="A12" t="s">
        <v>611</v>
      </c>
    </row>
    <row r="13" spans="1:36" ht="14.5" x14ac:dyDescent="0.35">
      <c r="A13" t="s">
        <v>258</v>
      </c>
    </row>
    <row r="14" spans="1:36" ht="14.5" x14ac:dyDescent="0.35">
      <c r="B14" t="s">
        <v>259</v>
      </c>
      <c r="C14" t="s">
        <v>318</v>
      </c>
      <c r="D14" t="s">
        <v>319</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320</v>
      </c>
    </row>
    <row r="15" spans="1:36" s="77" customFormat="1" ht="12.5" thickBot="1" x14ac:dyDescent="0.35">
      <c r="A15" s="77" t="s">
        <v>33</v>
      </c>
      <c r="C15" s="77" t="s">
        <v>873</v>
      </c>
    </row>
    <row r="16" spans="1:36" thickTop="1" x14ac:dyDescent="0.35">
      <c r="A16" s="87" t="s">
        <v>168</v>
      </c>
      <c r="B16" t="s">
        <v>612</v>
      </c>
      <c r="C16" t="s">
        <v>874</v>
      </c>
      <c r="D16" t="s">
        <v>875</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ht="14.5" x14ac:dyDescent="0.35">
      <c r="A17" t="s">
        <v>169</v>
      </c>
      <c r="B17" t="s">
        <v>613</v>
      </c>
      <c r="C17" t="s">
        <v>876</v>
      </c>
      <c r="D17" t="s">
        <v>875</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ht="14.5" x14ac:dyDescent="0.35">
      <c r="A18" t="s">
        <v>170</v>
      </c>
      <c r="B18" t="s">
        <v>614</v>
      </c>
      <c r="C18" t="s">
        <v>877</v>
      </c>
      <c r="D18" t="s">
        <v>875</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106" customFormat="1" ht="14.5" x14ac:dyDescent="0.35">
      <c r="A19" s="106" t="s">
        <v>171</v>
      </c>
      <c r="B19" s="106" t="s">
        <v>615</v>
      </c>
      <c r="C19" s="106" t="s">
        <v>878</v>
      </c>
      <c r="D19" s="106" t="s">
        <v>875</v>
      </c>
      <c r="E19" s="106">
        <v>29.038456</v>
      </c>
      <c r="F19" s="106">
        <v>29.150925000000001</v>
      </c>
      <c r="G19" s="106">
        <v>29.245640000000002</v>
      </c>
      <c r="H19" s="106">
        <v>29.363333000000001</v>
      </c>
      <c r="I19" s="106">
        <v>29.511334999999999</v>
      </c>
      <c r="J19" s="106">
        <v>29.694559000000002</v>
      </c>
      <c r="K19" s="106">
        <v>29.867540000000002</v>
      </c>
      <c r="L19" s="106">
        <v>29.936914000000002</v>
      </c>
      <c r="M19" s="106">
        <v>30.000259</v>
      </c>
      <c r="N19" s="106">
        <v>30.065360999999999</v>
      </c>
      <c r="O19" s="106">
        <v>30.118755</v>
      </c>
      <c r="P19" s="106">
        <v>30.186163000000001</v>
      </c>
      <c r="Q19" s="106">
        <v>30.247796999999998</v>
      </c>
      <c r="R19" s="106">
        <v>30.311433999999998</v>
      </c>
      <c r="S19" s="106">
        <v>30.352619000000001</v>
      </c>
      <c r="T19" s="106">
        <v>30.400967000000001</v>
      </c>
      <c r="U19" s="106">
        <v>30.444476999999999</v>
      </c>
      <c r="V19" s="106">
        <v>30.484396</v>
      </c>
      <c r="W19" s="106">
        <v>30.521858000000002</v>
      </c>
      <c r="X19" s="106">
        <v>30.563117999999999</v>
      </c>
      <c r="Y19" s="106">
        <v>30.601649999999999</v>
      </c>
      <c r="Z19" s="106">
        <v>30.639876999999998</v>
      </c>
      <c r="AA19" s="106">
        <v>30.678352</v>
      </c>
      <c r="AB19" s="106">
        <v>30.715896999999998</v>
      </c>
      <c r="AC19" s="106">
        <v>30.751591000000001</v>
      </c>
      <c r="AD19" s="106">
        <v>30.786407000000001</v>
      </c>
      <c r="AE19" s="106">
        <v>30.822668</v>
      </c>
      <c r="AF19" s="106">
        <v>30.857595</v>
      </c>
      <c r="AG19" s="106">
        <v>30.895161000000002</v>
      </c>
      <c r="AH19" s="106">
        <v>30.929234000000001</v>
      </c>
      <c r="AI19" s="106">
        <v>30.943995000000001</v>
      </c>
      <c r="AJ19" s="107">
        <v>2E-3</v>
      </c>
    </row>
    <row r="20" spans="1:36" ht="14.5" x14ac:dyDescent="0.35">
      <c r="A20" t="s">
        <v>172</v>
      </c>
      <c r="B20" t="s">
        <v>616</v>
      </c>
      <c r="C20" t="s">
        <v>879</v>
      </c>
      <c r="D20" t="s">
        <v>875</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ht="14.5" x14ac:dyDescent="0.35">
      <c r="A21" t="s">
        <v>173</v>
      </c>
      <c r="B21" t="s">
        <v>617</v>
      </c>
      <c r="C21" t="s">
        <v>880</v>
      </c>
      <c r="D21" t="s">
        <v>875</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ht="14.5" x14ac:dyDescent="0.35">
      <c r="A22" t="s">
        <v>220</v>
      </c>
      <c r="B22" t="s">
        <v>618</v>
      </c>
      <c r="C22" t="s">
        <v>881</v>
      </c>
      <c r="D22" t="s">
        <v>875</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ht="14.5" x14ac:dyDescent="0.35">
      <c r="A23" t="s">
        <v>221</v>
      </c>
      <c r="B23" t="s">
        <v>619</v>
      </c>
      <c r="C23" t="s">
        <v>882</v>
      </c>
      <c r="D23" t="s">
        <v>875</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ht="14.5" x14ac:dyDescent="0.35">
      <c r="A24" t="s">
        <v>167</v>
      </c>
      <c r="B24" t="s">
        <v>620</v>
      </c>
      <c r="C24" t="s">
        <v>883</v>
      </c>
      <c r="D24" t="s">
        <v>875</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ht="14.5" x14ac:dyDescent="0.35">
      <c r="A25" t="s">
        <v>174</v>
      </c>
      <c r="B25" t="s">
        <v>621</v>
      </c>
      <c r="C25" t="s">
        <v>884</v>
      </c>
      <c r="D25" t="s">
        <v>875</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ht="14.5" x14ac:dyDescent="0.35">
      <c r="A26" t="s">
        <v>175</v>
      </c>
      <c r="B26" t="s">
        <v>622</v>
      </c>
      <c r="C26" t="s">
        <v>885</v>
      </c>
      <c r="D26" t="s">
        <v>875</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ht="14.5" x14ac:dyDescent="0.35">
      <c r="A27" t="s">
        <v>176</v>
      </c>
      <c r="B27" t="s">
        <v>623</v>
      </c>
      <c r="C27" t="s">
        <v>886</v>
      </c>
      <c r="D27" t="s">
        <v>875</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ht="14.5" x14ac:dyDescent="0.35">
      <c r="A28" t="s">
        <v>177</v>
      </c>
      <c r="B28" t="s">
        <v>624</v>
      </c>
      <c r="C28" t="s">
        <v>887</v>
      </c>
      <c r="D28" t="s">
        <v>875</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ht="14.5" x14ac:dyDescent="0.35">
      <c r="A29" t="s">
        <v>178</v>
      </c>
      <c r="B29" t="s">
        <v>625</v>
      </c>
      <c r="C29" t="s">
        <v>888</v>
      </c>
      <c r="D29" t="s">
        <v>875</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ht="14.5" x14ac:dyDescent="0.35">
      <c r="A30" t="s">
        <v>222</v>
      </c>
      <c r="B30" t="s">
        <v>626</v>
      </c>
      <c r="C30" t="s">
        <v>889</v>
      </c>
      <c r="D30" t="s">
        <v>875</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ht="14.5" x14ac:dyDescent="0.35">
      <c r="A31" t="s">
        <v>223</v>
      </c>
      <c r="B31" t="s">
        <v>627</v>
      </c>
      <c r="C31" t="s">
        <v>890</v>
      </c>
      <c r="D31" t="s">
        <v>875</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77" customFormat="1" ht="12.5" thickBot="1" x14ac:dyDescent="0.35">
      <c r="A32" s="77" t="s">
        <v>32</v>
      </c>
      <c r="C32" s="77" t="s">
        <v>891</v>
      </c>
    </row>
    <row r="33" spans="1:36" thickTop="1" x14ac:dyDescent="0.35">
      <c r="A33" t="s">
        <v>168</v>
      </c>
      <c r="B33" t="s">
        <v>628</v>
      </c>
      <c r="C33" t="s">
        <v>892</v>
      </c>
      <c r="D33" t="s">
        <v>875</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169</v>
      </c>
      <c r="B34" t="s">
        <v>629</v>
      </c>
      <c r="C34" t="s">
        <v>893</v>
      </c>
      <c r="D34" t="s">
        <v>875</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ht="14.5" x14ac:dyDescent="0.35">
      <c r="A35" t="s">
        <v>170</v>
      </c>
      <c r="B35" t="s">
        <v>630</v>
      </c>
      <c r="C35" t="s">
        <v>894</v>
      </c>
      <c r="D35" t="s">
        <v>875</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106" customFormat="1" ht="14.5" x14ac:dyDescent="0.35">
      <c r="A36" s="106" t="s">
        <v>171</v>
      </c>
      <c r="B36" s="106" t="s">
        <v>631</v>
      </c>
      <c r="C36" s="106" t="s">
        <v>895</v>
      </c>
      <c r="D36" s="106" t="s">
        <v>875</v>
      </c>
      <c r="E36" s="106">
        <v>33.054698999999999</v>
      </c>
      <c r="F36" s="106">
        <v>33.085921999999997</v>
      </c>
      <c r="G36" s="106">
        <v>33.149014000000001</v>
      </c>
      <c r="H36" s="106">
        <v>33.27375</v>
      </c>
      <c r="I36" s="106">
        <v>33.424011</v>
      </c>
      <c r="J36" s="106">
        <v>33.569018999999997</v>
      </c>
      <c r="K36" s="106">
        <v>33.710498999999999</v>
      </c>
      <c r="L36" s="106">
        <v>33.774653999999998</v>
      </c>
      <c r="M36" s="106">
        <v>33.84243</v>
      </c>
      <c r="N36" s="106">
        <v>33.907200000000003</v>
      </c>
      <c r="O36" s="106">
        <v>33.960521999999997</v>
      </c>
      <c r="P36" s="106">
        <v>34.027099999999997</v>
      </c>
      <c r="Q36" s="106">
        <v>34.088253000000002</v>
      </c>
      <c r="R36" s="106">
        <v>34.150635000000001</v>
      </c>
      <c r="S36" s="106">
        <v>34.190052000000001</v>
      </c>
      <c r="T36" s="106">
        <v>34.235458000000001</v>
      </c>
      <c r="U36" s="106">
        <v>34.276710999999999</v>
      </c>
      <c r="V36" s="106">
        <v>34.314663000000003</v>
      </c>
      <c r="W36" s="106">
        <v>34.351050999999998</v>
      </c>
      <c r="X36" s="106">
        <v>34.390793000000002</v>
      </c>
      <c r="Y36" s="106">
        <v>34.428089</v>
      </c>
      <c r="Z36" s="106">
        <v>34.465133999999999</v>
      </c>
      <c r="AA36" s="106">
        <v>34.503039999999999</v>
      </c>
      <c r="AB36" s="106">
        <v>34.539658000000003</v>
      </c>
      <c r="AC36" s="106">
        <v>34.574776</v>
      </c>
      <c r="AD36" s="106">
        <v>34.609336999999996</v>
      </c>
      <c r="AE36" s="106">
        <v>34.645423999999998</v>
      </c>
      <c r="AF36" s="106">
        <v>34.680003999999997</v>
      </c>
      <c r="AG36" s="106">
        <v>34.717261999999998</v>
      </c>
      <c r="AH36" s="106">
        <v>34.751224999999998</v>
      </c>
      <c r="AI36" s="106">
        <v>34.765689999999999</v>
      </c>
      <c r="AJ36" s="107">
        <v>2E-3</v>
      </c>
    </row>
    <row r="37" spans="1:36" ht="14.5" x14ac:dyDescent="0.35">
      <c r="A37" t="s">
        <v>172</v>
      </c>
      <c r="B37" t="s">
        <v>632</v>
      </c>
      <c r="C37" t="s">
        <v>896</v>
      </c>
      <c r="D37" t="s">
        <v>875</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ht="14.5" x14ac:dyDescent="0.35">
      <c r="A38" t="s">
        <v>173</v>
      </c>
      <c r="B38" t="s">
        <v>633</v>
      </c>
      <c r="C38" t="s">
        <v>897</v>
      </c>
      <c r="D38" t="s">
        <v>875</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ht="14.5" x14ac:dyDescent="0.35">
      <c r="A39" t="s">
        <v>220</v>
      </c>
      <c r="B39" t="s">
        <v>634</v>
      </c>
      <c r="C39" t="s">
        <v>898</v>
      </c>
      <c r="D39" t="s">
        <v>875</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ht="14.5" x14ac:dyDescent="0.35">
      <c r="A40" t="s">
        <v>221</v>
      </c>
      <c r="B40" t="s">
        <v>635</v>
      </c>
      <c r="C40" t="s">
        <v>899</v>
      </c>
      <c r="D40" t="s">
        <v>875</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ht="14.5" x14ac:dyDescent="0.35">
      <c r="A41" t="s">
        <v>167</v>
      </c>
      <c r="B41" t="s">
        <v>636</v>
      </c>
      <c r="C41" t="s">
        <v>900</v>
      </c>
      <c r="D41" t="s">
        <v>875</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ht="14.5" x14ac:dyDescent="0.35">
      <c r="A42" t="s">
        <v>174</v>
      </c>
      <c r="B42" t="s">
        <v>637</v>
      </c>
      <c r="C42" t="s">
        <v>901</v>
      </c>
      <c r="D42" t="s">
        <v>875</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ht="14.5" x14ac:dyDescent="0.35">
      <c r="A43" t="s">
        <v>175</v>
      </c>
      <c r="B43" t="s">
        <v>638</v>
      </c>
      <c r="C43" t="s">
        <v>902</v>
      </c>
      <c r="D43" t="s">
        <v>875</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ht="14.5" x14ac:dyDescent="0.35">
      <c r="A44" t="s">
        <v>176</v>
      </c>
      <c r="B44" t="s">
        <v>639</v>
      </c>
      <c r="C44" t="s">
        <v>903</v>
      </c>
      <c r="D44" t="s">
        <v>875</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ht="14.5" x14ac:dyDescent="0.35">
      <c r="A45" t="s">
        <v>177</v>
      </c>
      <c r="B45" t="s">
        <v>640</v>
      </c>
      <c r="C45" t="s">
        <v>904</v>
      </c>
      <c r="D45" t="s">
        <v>875</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ht="14.5" x14ac:dyDescent="0.35">
      <c r="A46" t="s">
        <v>178</v>
      </c>
      <c r="B46" t="s">
        <v>641</v>
      </c>
      <c r="C46" t="s">
        <v>905</v>
      </c>
      <c r="D46" t="s">
        <v>875</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ht="14.5" x14ac:dyDescent="0.35">
      <c r="A47" t="s">
        <v>222</v>
      </c>
      <c r="B47" t="s">
        <v>642</v>
      </c>
      <c r="C47" t="s">
        <v>906</v>
      </c>
      <c r="D47" t="s">
        <v>875</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ht="14.5" x14ac:dyDescent="0.35">
      <c r="A48" t="s">
        <v>223</v>
      </c>
      <c r="B48" t="s">
        <v>643</v>
      </c>
      <c r="C48" t="s">
        <v>907</v>
      </c>
      <c r="D48" t="s">
        <v>875</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t="14.5" hidden="1" x14ac:dyDescent="0.35">
      <c r="A49" t="s">
        <v>31</v>
      </c>
      <c r="C49" t="s">
        <v>908</v>
      </c>
    </row>
    <row r="50" spans="1:36" ht="14.5" hidden="1" x14ac:dyDescent="0.35">
      <c r="A50" t="s">
        <v>168</v>
      </c>
      <c r="B50" t="s">
        <v>644</v>
      </c>
      <c r="C50" t="s">
        <v>909</v>
      </c>
      <c r="D50" t="s">
        <v>875</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t="14.5" hidden="1" x14ac:dyDescent="0.35">
      <c r="A51" t="s">
        <v>169</v>
      </c>
      <c r="B51" t="s">
        <v>645</v>
      </c>
      <c r="C51" t="s">
        <v>910</v>
      </c>
      <c r="D51" t="s">
        <v>875</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t="14.5" hidden="1" x14ac:dyDescent="0.35">
      <c r="A52" t="s">
        <v>170</v>
      </c>
      <c r="B52" t="s">
        <v>646</v>
      </c>
      <c r="C52" t="s">
        <v>911</v>
      </c>
      <c r="D52" t="s">
        <v>875</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t="14.5" hidden="1" x14ac:dyDescent="0.35">
      <c r="A53" t="s">
        <v>171</v>
      </c>
      <c r="B53" t="s">
        <v>647</v>
      </c>
      <c r="C53" t="s">
        <v>912</v>
      </c>
      <c r="D53" t="s">
        <v>875</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t="14.5" hidden="1" x14ac:dyDescent="0.35">
      <c r="A54" t="s">
        <v>172</v>
      </c>
      <c r="B54" t="s">
        <v>648</v>
      </c>
      <c r="C54" t="s">
        <v>913</v>
      </c>
      <c r="D54" t="s">
        <v>875</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t="14.5" hidden="1" x14ac:dyDescent="0.35">
      <c r="A55" t="s">
        <v>173</v>
      </c>
      <c r="B55" t="s">
        <v>649</v>
      </c>
      <c r="C55" t="s">
        <v>914</v>
      </c>
      <c r="D55" t="s">
        <v>875</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t="14.5" hidden="1" x14ac:dyDescent="0.35">
      <c r="A56" t="s">
        <v>220</v>
      </c>
      <c r="B56" t="s">
        <v>650</v>
      </c>
      <c r="C56" t="s">
        <v>915</v>
      </c>
      <c r="D56" t="s">
        <v>875</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t="14.5" hidden="1" x14ac:dyDescent="0.35">
      <c r="A57" t="s">
        <v>221</v>
      </c>
      <c r="B57" t="s">
        <v>651</v>
      </c>
      <c r="C57" t="s">
        <v>916</v>
      </c>
      <c r="D57" t="s">
        <v>875</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t="14.5" hidden="1" x14ac:dyDescent="0.35">
      <c r="A58" t="s">
        <v>167</v>
      </c>
      <c r="B58" t="s">
        <v>652</v>
      </c>
      <c r="C58" t="s">
        <v>917</v>
      </c>
      <c r="D58" t="s">
        <v>875</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t="14.5" hidden="1" x14ac:dyDescent="0.35">
      <c r="A59" t="s">
        <v>174</v>
      </c>
      <c r="B59" t="s">
        <v>653</v>
      </c>
      <c r="C59" t="s">
        <v>918</v>
      </c>
      <c r="D59" t="s">
        <v>875</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t="14.5" hidden="1" x14ac:dyDescent="0.35">
      <c r="A60" t="s">
        <v>175</v>
      </c>
      <c r="B60" t="s">
        <v>654</v>
      </c>
      <c r="C60" t="s">
        <v>919</v>
      </c>
      <c r="D60" t="s">
        <v>875</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t="14.5" hidden="1" x14ac:dyDescent="0.35">
      <c r="A61" t="s">
        <v>176</v>
      </c>
      <c r="B61" t="s">
        <v>655</v>
      </c>
      <c r="C61" t="s">
        <v>920</v>
      </c>
      <c r="D61" t="s">
        <v>875</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t="14.5" hidden="1" x14ac:dyDescent="0.35">
      <c r="A62" t="s">
        <v>177</v>
      </c>
      <c r="B62" t="s">
        <v>656</v>
      </c>
      <c r="C62" t="s">
        <v>921</v>
      </c>
      <c r="D62" t="s">
        <v>875</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t="14.5" hidden="1" x14ac:dyDescent="0.35">
      <c r="A63" t="s">
        <v>178</v>
      </c>
      <c r="B63" t="s">
        <v>657</v>
      </c>
      <c r="C63" t="s">
        <v>922</v>
      </c>
      <c r="D63" t="s">
        <v>875</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t="14.5" hidden="1" x14ac:dyDescent="0.35">
      <c r="A64" t="s">
        <v>222</v>
      </c>
      <c r="B64" t="s">
        <v>658</v>
      </c>
      <c r="C64" t="s">
        <v>923</v>
      </c>
      <c r="D64" t="s">
        <v>875</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t="14.5" hidden="1" x14ac:dyDescent="0.35">
      <c r="A65" t="s">
        <v>223</v>
      </c>
      <c r="B65" t="s">
        <v>659</v>
      </c>
      <c r="C65" t="s">
        <v>924</v>
      </c>
      <c r="D65" t="s">
        <v>875</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t="14.5" hidden="1" x14ac:dyDescent="0.35">
      <c r="A66" t="s">
        <v>30</v>
      </c>
      <c r="C66" t="s">
        <v>925</v>
      </c>
    </row>
    <row r="67" spans="1:36" ht="14.5" hidden="1" x14ac:dyDescent="0.35">
      <c r="A67" t="s">
        <v>168</v>
      </c>
      <c r="B67" t="s">
        <v>660</v>
      </c>
      <c r="C67" t="s">
        <v>926</v>
      </c>
      <c r="D67" t="s">
        <v>875</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t="14.5" hidden="1" x14ac:dyDescent="0.35">
      <c r="A68" t="s">
        <v>169</v>
      </c>
      <c r="B68" t="s">
        <v>661</v>
      </c>
      <c r="C68" t="s">
        <v>927</v>
      </c>
      <c r="D68" t="s">
        <v>875</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t="14.5" hidden="1" x14ac:dyDescent="0.35">
      <c r="A69" t="s">
        <v>170</v>
      </c>
      <c r="B69" t="s">
        <v>662</v>
      </c>
      <c r="C69" t="s">
        <v>928</v>
      </c>
      <c r="D69" t="s">
        <v>875</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t="14.5" hidden="1" x14ac:dyDescent="0.35">
      <c r="A70" t="s">
        <v>171</v>
      </c>
      <c r="B70" t="s">
        <v>663</v>
      </c>
      <c r="C70" t="s">
        <v>929</v>
      </c>
      <c r="D70" t="s">
        <v>875</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t="14.5" hidden="1" x14ac:dyDescent="0.35">
      <c r="A71" t="s">
        <v>172</v>
      </c>
      <c r="B71" t="s">
        <v>664</v>
      </c>
      <c r="C71" t="s">
        <v>930</v>
      </c>
      <c r="D71" t="s">
        <v>875</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t="14.5" hidden="1" x14ac:dyDescent="0.35">
      <c r="A72" t="s">
        <v>173</v>
      </c>
      <c r="B72" t="s">
        <v>665</v>
      </c>
      <c r="C72" t="s">
        <v>931</v>
      </c>
      <c r="D72" t="s">
        <v>875</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t="14.5" hidden="1" x14ac:dyDescent="0.35">
      <c r="A73" t="s">
        <v>220</v>
      </c>
      <c r="B73" t="s">
        <v>666</v>
      </c>
      <c r="C73" t="s">
        <v>932</v>
      </c>
      <c r="D73" t="s">
        <v>875</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t="14.5" hidden="1" x14ac:dyDescent="0.35">
      <c r="A74" t="s">
        <v>221</v>
      </c>
      <c r="B74" t="s">
        <v>667</v>
      </c>
      <c r="C74" t="s">
        <v>933</v>
      </c>
      <c r="D74" t="s">
        <v>875</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t="14.5" hidden="1" x14ac:dyDescent="0.35">
      <c r="A75" t="s">
        <v>167</v>
      </c>
      <c r="B75" t="s">
        <v>668</v>
      </c>
      <c r="C75" t="s">
        <v>934</v>
      </c>
      <c r="D75" t="s">
        <v>875</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t="14.5" hidden="1" x14ac:dyDescent="0.35">
      <c r="A76" t="s">
        <v>174</v>
      </c>
      <c r="B76" t="s">
        <v>669</v>
      </c>
      <c r="C76" t="s">
        <v>935</v>
      </c>
      <c r="D76" t="s">
        <v>875</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t="14.5" hidden="1" x14ac:dyDescent="0.35">
      <c r="A77" t="s">
        <v>175</v>
      </c>
      <c r="B77" t="s">
        <v>670</v>
      </c>
      <c r="C77" t="s">
        <v>936</v>
      </c>
      <c r="D77" t="s">
        <v>875</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t="14.5" hidden="1" x14ac:dyDescent="0.35">
      <c r="A78" t="s">
        <v>176</v>
      </c>
      <c r="B78" t="s">
        <v>671</v>
      </c>
      <c r="C78" t="s">
        <v>937</v>
      </c>
      <c r="D78" t="s">
        <v>875</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t="14.5" hidden="1" x14ac:dyDescent="0.35">
      <c r="A79" t="s">
        <v>177</v>
      </c>
      <c r="B79" t="s">
        <v>672</v>
      </c>
      <c r="C79" t="s">
        <v>938</v>
      </c>
      <c r="D79" t="s">
        <v>875</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t="14.5" hidden="1" x14ac:dyDescent="0.35">
      <c r="A80" t="s">
        <v>178</v>
      </c>
      <c r="B80" t="s">
        <v>673</v>
      </c>
      <c r="C80" t="s">
        <v>939</v>
      </c>
      <c r="D80" t="s">
        <v>875</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t="14.5" hidden="1" x14ac:dyDescent="0.35">
      <c r="A81" t="s">
        <v>222</v>
      </c>
      <c r="B81" t="s">
        <v>674</v>
      </c>
      <c r="C81" t="s">
        <v>940</v>
      </c>
      <c r="D81" t="s">
        <v>875</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t="14.5" hidden="1" x14ac:dyDescent="0.35">
      <c r="A82" t="s">
        <v>223</v>
      </c>
      <c r="B82" t="s">
        <v>675</v>
      </c>
      <c r="C82" t="s">
        <v>941</v>
      </c>
      <c r="D82" t="s">
        <v>875</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t="14.5" hidden="1" x14ac:dyDescent="0.35">
      <c r="A83" t="s">
        <v>29</v>
      </c>
      <c r="C83" t="s">
        <v>942</v>
      </c>
    </row>
    <row r="84" spans="1:36" ht="14.5" hidden="1" x14ac:dyDescent="0.35">
      <c r="A84" t="s">
        <v>168</v>
      </c>
      <c r="B84" t="s">
        <v>676</v>
      </c>
      <c r="C84" t="s">
        <v>943</v>
      </c>
      <c r="D84" t="s">
        <v>875</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t="14.5" hidden="1" x14ac:dyDescent="0.35">
      <c r="A85" t="s">
        <v>169</v>
      </c>
      <c r="B85" t="s">
        <v>677</v>
      </c>
      <c r="C85" t="s">
        <v>944</v>
      </c>
      <c r="D85" t="s">
        <v>875</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t="14.5" hidden="1" x14ac:dyDescent="0.35">
      <c r="A86" t="s">
        <v>170</v>
      </c>
      <c r="B86" t="s">
        <v>678</v>
      </c>
      <c r="C86" t="s">
        <v>945</v>
      </c>
      <c r="D86" t="s">
        <v>875</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t="14.5" hidden="1" x14ac:dyDescent="0.35">
      <c r="A87" t="s">
        <v>171</v>
      </c>
      <c r="B87" t="s">
        <v>679</v>
      </c>
      <c r="C87" t="s">
        <v>946</v>
      </c>
      <c r="D87" t="s">
        <v>875</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t="14.5" hidden="1" x14ac:dyDescent="0.35">
      <c r="A88" t="s">
        <v>172</v>
      </c>
      <c r="B88" t="s">
        <v>680</v>
      </c>
      <c r="C88" t="s">
        <v>947</v>
      </c>
      <c r="D88" t="s">
        <v>875</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t="14.5" hidden="1" x14ac:dyDescent="0.35">
      <c r="A89" t="s">
        <v>173</v>
      </c>
      <c r="B89" t="s">
        <v>681</v>
      </c>
      <c r="C89" t="s">
        <v>948</v>
      </c>
      <c r="D89" t="s">
        <v>875</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t="14.5" hidden="1" x14ac:dyDescent="0.35">
      <c r="A90" t="s">
        <v>220</v>
      </c>
      <c r="B90" t="s">
        <v>682</v>
      </c>
      <c r="C90" t="s">
        <v>949</v>
      </c>
      <c r="D90" t="s">
        <v>875</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t="14.5" hidden="1" x14ac:dyDescent="0.35">
      <c r="A91" t="s">
        <v>221</v>
      </c>
      <c r="B91" t="s">
        <v>683</v>
      </c>
      <c r="C91" t="s">
        <v>950</v>
      </c>
      <c r="D91" t="s">
        <v>875</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t="14.5" hidden="1" x14ac:dyDescent="0.35">
      <c r="A92" t="s">
        <v>167</v>
      </c>
      <c r="B92" t="s">
        <v>684</v>
      </c>
      <c r="C92" t="s">
        <v>951</v>
      </c>
      <c r="D92" t="s">
        <v>875</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t="14.5" hidden="1" x14ac:dyDescent="0.35">
      <c r="A93" t="s">
        <v>174</v>
      </c>
      <c r="B93" t="s">
        <v>685</v>
      </c>
      <c r="C93" t="s">
        <v>952</v>
      </c>
      <c r="D93" t="s">
        <v>875</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t="14.5" hidden="1" x14ac:dyDescent="0.35">
      <c r="A94" t="s">
        <v>175</v>
      </c>
      <c r="B94" t="s">
        <v>686</v>
      </c>
      <c r="C94" t="s">
        <v>953</v>
      </c>
      <c r="D94" t="s">
        <v>875</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t="14.5" hidden="1" x14ac:dyDescent="0.35">
      <c r="A95" t="s">
        <v>176</v>
      </c>
      <c r="B95" t="s">
        <v>687</v>
      </c>
      <c r="C95" t="s">
        <v>954</v>
      </c>
      <c r="D95" t="s">
        <v>875</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t="14.5" hidden="1" x14ac:dyDescent="0.35">
      <c r="A96" t="s">
        <v>177</v>
      </c>
      <c r="B96" t="s">
        <v>688</v>
      </c>
      <c r="C96" t="s">
        <v>955</v>
      </c>
      <c r="D96" t="s">
        <v>875</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t="14.5" hidden="1" x14ac:dyDescent="0.35">
      <c r="A97" t="s">
        <v>178</v>
      </c>
      <c r="B97" t="s">
        <v>689</v>
      </c>
      <c r="C97" t="s">
        <v>956</v>
      </c>
      <c r="D97" t="s">
        <v>875</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t="14.5" hidden="1" x14ac:dyDescent="0.35">
      <c r="A98" t="s">
        <v>222</v>
      </c>
      <c r="B98" t="s">
        <v>690</v>
      </c>
      <c r="C98" t="s">
        <v>957</v>
      </c>
      <c r="D98" t="s">
        <v>875</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t="14.5" hidden="1" x14ac:dyDescent="0.35">
      <c r="A99" t="s">
        <v>223</v>
      </c>
      <c r="B99" t="s">
        <v>691</v>
      </c>
      <c r="C99" t="s">
        <v>958</v>
      </c>
      <c r="D99" t="s">
        <v>875</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t="14.5" hidden="1" x14ac:dyDescent="0.35">
      <c r="A100" t="s">
        <v>28</v>
      </c>
      <c r="C100" t="s">
        <v>959</v>
      </c>
    </row>
    <row r="101" spans="1:36" ht="14.5" hidden="1" x14ac:dyDescent="0.35">
      <c r="A101" t="s">
        <v>168</v>
      </c>
      <c r="B101" t="s">
        <v>692</v>
      </c>
      <c r="C101" t="s">
        <v>960</v>
      </c>
      <c r="D101" t="s">
        <v>875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t="14.5" hidden="1" x14ac:dyDescent="0.35">
      <c r="A102" t="s">
        <v>169</v>
      </c>
      <c r="B102" t="s">
        <v>693</v>
      </c>
      <c r="C102" t="s">
        <v>961</v>
      </c>
      <c r="D102" t="s">
        <v>875</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t="14.5" hidden="1" x14ac:dyDescent="0.35">
      <c r="A103" t="s">
        <v>170</v>
      </c>
      <c r="B103" t="s">
        <v>694</v>
      </c>
      <c r="C103" t="s">
        <v>962</v>
      </c>
      <c r="D103" t="s">
        <v>875</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t="14.5" hidden="1" x14ac:dyDescent="0.35">
      <c r="A104" t="s">
        <v>171</v>
      </c>
      <c r="B104" t="s">
        <v>695</v>
      </c>
      <c r="C104" t="s">
        <v>963</v>
      </c>
      <c r="D104" t="s">
        <v>875</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t="14.5" hidden="1" x14ac:dyDescent="0.35">
      <c r="A105" t="s">
        <v>172</v>
      </c>
      <c r="B105" t="s">
        <v>696</v>
      </c>
      <c r="C105" t="s">
        <v>964</v>
      </c>
      <c r="D105" t="s">
        <v>875</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t="14.5" hidden="1" x14ac:dyDescent="0.35">
      <c r="A106" t="s">
        <v>173</v>
      </c>
      <c r="B106" t="s">
        <v>697</v>
      </c>
      <c r="C106" t="s">
        <v>965</v>
      </c>
      <c r="D106" t="s">
        <v>875</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t="14.5" hidden="1" x14ac:dyDescent="0.35">
      <c r="A107" t="s">
        <v>220</v>
      </c>
      <c r="B107" t="s">
        <v>698</v>
      </c>
      <c r="C107" t="s">
        <v>966</v>
      </c>
      <c r="D107" t="s">
        <v>875</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t="14.5" hidden="1" x14ac:dyDescent="0.35">
      <c r="A108" t="s">
        <v>221</v>
      </c>
      <c r="B108" t="s">
        <v>699</v>
      </c>
      <c r="C108" t="s">
        <v>967</v>
      </c>
      <c r="D108" t="s">
        <v>875</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t="14.5" hidden="1" x14ac:dyDescent="0.35">
      <c r="A109" t="s">
        <v>167</v>
      </c>
      <c r="B109" t="s">
        <v>700</v>
      </c>
      <c r="C109" t="s">
        <v>968</v>
      </c>
      <c r="D109" t="s">
        <v>875</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t="14.5" hidden="1" x14ac:dyDescent="0.35">
      <c r="A110" t="s">
        <v>174</v>
      </c>
      <c r="B110" t="s">
        <v>701</v>
      </c>
      <c r="C110" t="s">
        <v>969</v>
      </c>
      <c r="D110" t="s">
        <v>875</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t="14.5" hidden="1" x14ac:dyDescent="0.35">
      <c r="A111" t="s">
        <v>175</v>
      </c>
      <c r="B111" t="s">
        <v>702</v>
      </c>
      <c r="C111" t="s">
        <v>970</v>
      </c>
      <c r="D111" t="s">
        <v>875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t="14.5" hidden="1" x14ac:dyDescent="0.35">
      <c r="A112" t="s">
        <v>176</v>
      </c>
      <c r="B112" t="s">
        <v>703</v>
      </c>
      <c r="C112" t="s">
        <v>971</v>
      </c>
      <c r="D112" t="s">
        <v>875</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t="14.5" hidden="1" x14ac:dyDescent="0.35">
      <c r="A113" t="s">
        <v>177</v>
      </c>
      <c r="B113" t="s">
        <v>704</v>
      </c>
      <c r="C113" t="s">
        <v>972</v>
      </c>
      <c r="D113" t="s">
        <v>875</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t="14.5" hidden="1" x14ac:dyDescent="0.35">
      <c r="A114" t="s">
        <v>178</v>
      </c>
      <c r="B114" t="s">
        <v>705</v>
      </c>
      <c r="C114" t="s">
        <v>973</v>
      </c>
      <c r="D114" t="s">
        <v>875</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t="14.5" hidden="1" x14ac:dyDescent="0.35">
      <c r="A115" t="s">
        <v>222</v>
      </c>
      <c r="B115" t="s">
        <v>706</v>
      </c>
      <c r="C115" t="s">
        <v>974</v>
      </c>
      <c r="D115" t="s">
        <v>875</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t="14.5" hidden="1" x14ac:dyDescent="0.35">
      <c r="A116" t="s">
        <v>223</v>
      </c>
      <c r="B116" t="s">
        <v>707</v>
      </c>
      <c r="C116" t="s">
        <v>975</v>
      </c>
      <c r="D116" t="s">
        <v>875</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t="14.5" hidden="1" x14ac:dyDescent="0.35">
      <c r="A117" t="s">
        <v>27</v>
      </c>
      <c r="C117" t="s">
        <v>976</v>
      </c>
    </row>
    <row r="118" spans="1:36" ht="14.5" hidden="1" x14ac:dyDescent="0.35">
      <c r="A118" t="s">
        <v>168</v>
      </c>
      <c r="B118" t="s">
        <v>708</v>
      </c>
      <c r="C118" t="s">
        <v>977</v>
      </c>
      <c r="D118" t="s">
        <v>875</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t="14.5" hidden="1" x14ac:dyDescent="0.35">
      <c r="A119" t="s">
        <v>169</v>
      </c>
      <c r="B119" t="s">
        <v>709</v>
      </c>
      <c r="C119" t="s">
        <v>978</v>
      </c>
      <c r="D119" t="s">
        <v>875</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t="14.5" hidden="1" x14ac:dyDescent="0.35">
      <c r="A120" t="s">
        <v>170</v>
      </c>
      <c r="B120" t="s">
        <v>710</v>
      </c>
      <c r="C120" t="s">
        <v>979</v>
      </c>
      <c r="D120" t="s">
        <v>875</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t="14.5" hidden="1" x14ac:dyDescent="0.35">
      <c r="A121" t="s">
        <v>171</v>
      </c>
      <c r="B121" t="s">
        <v>711</v>
      </c>
      <c r="C121" t="s">
        <v>980</v>
      </c>
      <c r="D121" t="s">
        <v>875</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t="14.5" hidden="1" x14ac:dyDescent="0.35">
      <c r="A122" t="s">
        <v>172</v>
      </c>
      <c r="B122" t="s">
        <v>712</v>
      </c>
      <c r="C122" t="s">
        <v>981</v>
      </c>
      <c r="D122" t="s">
        <v>875</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t="14.5" hidden="1" x14ac:dyDescent="0.35">
      <c r="A123" t="s">
        <v>173</v>
      </c>
      <c r="B123" t="s">
        <v>713</v>
      </c>
      <c r="C123" t="s">
        <v>982</v>
      </c>
      <c r="D123" t="s">
        <v>875</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t="14.5" hidden="1" x14ac:dyDescent="0.35">
      <c r="A124" t="s">
        <v>220</v>
      </c>
      <c r="B124" t="s">
        <v>714</v>
      </c>
      <c r="C124" t="s">
        <v>983</v>
      </c>
      <c r="D124" t="s">
        <v>875</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t="14.5" hidden="1" x14ac:dyDescent="0.35">
      <c r="A125" t="s">
        <v>221</v>
      </c>
      <c r="B125" t="s">
        <v>715</v>
      </c>
      <c r="C125" t="s">
        <v>984</v>
      </c>
      <c r="D125" t="s">
        <v>875</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t="14.5" hidden="1" x14ac:dyDescent="0.35">
      <c r="A126" t="s">
        <v>167</v>
      </c>
      <c r="B126" t="s">
        <v>716</v>
      </c>
      <c r="C126" t="s">
        <v>985</v>
      </c>
      <c r="D126" t="s">
        <v>875</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t="14.5" hidden="1" x14ac:dyDescent="0.35">
      <c r="A127" t="s">
        <v>174</v>
      </c>
      <c r="B127" t="s">
        <v>717</v>
      </c>
      <c r="C127" t="s">
        <v>986</v>
      </c>
      <c r="D127" t="s">
        <v>875</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t="14.5" hidden="1" x14ac:dyDescent="0.35">
      <c r="A128" t="s">
        <v>175</v>
      </c>
      <c r="B128" t="s">
        <v>718</v>
      </c>
      <c r="C128" t="s">
        <v>987</v>
      </c>
      <c r="D128" t="s">
        <v>875</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t="14.5" hidden="1" x14ac:dyDescent="0.35">
      <c r="A129" t="s">
        <v>176</v>
      </c>
      <c r="B129" t="s">
        <v>719</v>
      </c>
      <c r="C129" t="s">
        <v>988</v>
      </c>
      <c r="D129" t="s">
        <v>875</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t="14.5" hidden="1" x14ac:dyDescent="0.35">
      <c r="A130" t="s">
        <v>177</v>
      </c>
      <c r="B130" t="s">
        <v>720</v>
      </c>
      <c r="C130" t="s">
        <v>989</v>
      </c>
      <c r="D130" t="s">
        <v>875</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t="14.5" hidden="1" x14ac:dyDescent="0.35">
      <c r="A131" t="s">
        <v>178</v>
      </c>
      <c r="B131" t="s">
        <v>721</v>
      </c>
      <c r="C131" t="s">
        <v>990</v>
      </c>
      <c r="D131" t="s">
        <v>875</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t="14.5" hidden="1" x14ac:dyDescent="0.35">
      <c r="A132" t="s">
        <v>222</v>
      </c>
      <c r="B132" t="s">
        <v>722</v>
      </c>
      <c r="C132" t="s">
        <v>991</v>
      </c>
      <c r="D132" t="s">
        <v>875</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t="14.5" hidden="1" x14ac:dyDescent="0.35">
      <c r="A133" t="s">
        <v>223</v>
      </c>
      <c r="B133" t="s">
        <v>723</v>
      </c>
      <c r="C133" t="s">
        <v>992</v>
      </c>
      <c r="D133" t="s">
        <v>875</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t="14.5" hidden="1" x14ac:dyDescent="0.35">
      <c r="A134" t="s">
        <v>26</v>
      </c>
      <c r="C134" t="s">
        <v>993</v>
      </c>
    </row>
    <row r="135" spans="1:36" ht="14.5" hidden="1" x14ac:dyDescent="0.35">
      <c r="A135" t="s">
        <v>168</v>
      </c>
      <c r="B135" t="s">
        <v>724</v>
      </c>
      <c r="C135" t="s">
        <v>994</v>
      </c>
      <c r="D135" t="s">
        <v>875</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t="14.5" hidden="1" x14ac:dyDescent="0.35">
      <c r="A136" t="s">
        <v>169</v>
      </c>
      <c r="B136" t="s">
        <v>725</v>
      </c>
      <c r="C136" t="s">
        <v>995</v>
      </c>
      <c r="D136" t="s">
        <v>875</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t="14.5" hidden="1" x14ac:dyDescent="0.35">
      <c r="A137" t="s">
        <v>170</v>
      </c>
      <c r="B137" t="s">
        <v>726</v>
      </c>
      <c r="C137" t="s">
        <v>996</v>
      </c>
      <c r="D137" t="s">
        <v>875</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t="14.5" hidden="1" x14ac:dyDescent="0.35">
      <c r="A138" t="s">
        <v>171</v>
      </c>
      <c r="B138" t="s">
        <v>727</v>
      </c>
      <c r="C138" t="s">
        <v>997</v>
      </c>
      <c r="D138" t="s">
        <v>875</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t="14.5" hidden="1" x14ac:dyDescent="0.35">
      <c r="A139" t="s">
        <v>172</v>
      </c>
      <c r="B139" t="s">
        <v>728</v>
      </c>
      <c r="C139" t="s">
        <v>998</v>
      </c>
      <c r="D139" t="s">
        <v>875</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t="14.5" hidden="1" x14ac:dyDescent="0.35">
      <c r="A140" t="s">
        <v>173</v>
      </c>
      <c r="B140" t="s">
        <v>729</v>
      </c>
      <c r="C140" t="s">
        <v>999</v>
      </c>
      <c r="D140" t="s">
        <v>875</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t="14.5" hidden="1" x14ac:dyDescent="0.35">
      <c r="A141" t="s">
        <v>220</v>
      </c>
      <c r="B141" t="s">
        <v>730</v>
      </c>
      <c r="C141" t="s">
        <v>1000</v>
      </c>
      <c r="D141" t="s">
        <v>875</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t="14.5" hidden="1" x14ac:dyDescent="0.35">
      <c r="A142" t="s">
        <v>221</v>
      </c>
      <c r="B142" t="s">
        <v>731</v>
      </c>
      <c r="C142" t="s">
        <v>1001</v>
      </c>
      <c r="D142" t="s">
        <v>875</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t="14.5" hidden="1" x14ac:dyDescent="0.35">
      <c r="A143" t="s">
        <v>167</v>
      </c>
      <c r="B143" t="s">
        <v>732</v>
      </c>
      <c r="C143" t="s">
        <v>1002</v>
      </c>
      <c r="D143" t="s">
        <v>875</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t="14.5" hidden="1" x14ac:dyDescent="0.35">
      <c r="A144" t="s">
        <v>174</v>
      </c>
      <c r="B144" t="s">
        <v>733</v>
      </c>
      <c r="C144" t="s">
        <v>1003</v>
      </c>
      <c r="D144" t="s">
        <v>875</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t="14.5" hidden="1" x14ac:dyDescent="0.35">
      <c r="A145" t="s">
        <v>175</v>
      </c>
      <c r="B145" t="s">
        <v>734</v>
      </c>
      <c r="C145" t="s">
        <v>1004</v>
      </c>
      <c r="D145" t="s">
        <v>875</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t="14.5" hidden="1" x14ac:dyDescent="0.35">
      <c r="A146" t="s">
        <v>176</v>
      </c>
      <c r="B146" t="s">
        <v>735</v>
      </c>
      <c r="C146" t="s">
        <v>1005</v>
      </c>
      <c r="D146" t="s">
        <v>875</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t="14.5" hidden="1" x14ac:dyDescent="0.35">
      <c r="A147" t="s">
        <v>177</v>
      </c>
      <c r="B147" t="s">
        <v>736</v>
      </c>
      <c r="C147" t="s">
        <v>1006</v>
      </c>
      <c r="D147" t="s">
        <v>875</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t="14.5" hidden="1" x14ac:dyDescent="0.35">
      <c r="A148" t="s">
        <v>178</v>
      </c>
      <c r="B148" t="s">
        <v>737</v>
      </c>
      <c r="C148" t="s">
        <v>1007</v>
      </c>
      <c r="D148" t="s">
        <v>875</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t="14.5" hidden="1" x14ac:dyDescent="0.35">
      <c r="A149" t="s">
        <v>222</v>
      </c>
      <c r="B149" t="s">
        <v>738</v>
      </c>
      <c r="C149" t="s">
        <v>1008</v>
      </c>
      <c r="D149" t="s">
        <v>875</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t="14.5" hidden="1" x14ac:dyDescent="0.35">
      <c r="A150" t="s">
        <v>223</v>
      </c>
      <c r="B150" t="s">
        <v>739</v>
      </c>
      <c r="C150" t="s">
        <v>1009</v>
      </c>
      <c r="D150" t="s">
        <v>875</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t="14.5" hidden="1" x14ac:dyDescent="0.35">
      <c r="A151" t="s">
        <v>25</v>
      </c>
      <c r="C151" t="s">
        <v>1010</v>
      </c>
    </row>
    <row r="152" spans="1:36" ht="14.5" hidden="1" x14ac:dyDescent="0.35">
      <c r="A152" t="s">
        <v>168</v>
      </c>
      <c r="B152" t="s">
        <v>740</v>
      </c>
      <c r="C152" t="s">
        <v>1011</v>
      </c>
      <c r="D152" t="s">
        <v>875</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t="14.5" hidden="1" x14ac:dyDescent="0.35">
      <c r="A153" t="s">
        <v>169</v>
      </c>
      <c r="B153" t="s">
        <v>741</v>
      </c>
      <c r="C153" t="s">
        <v>1012</v>
      </c>
      <c r="D153" t="s">
        <v>875</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t="14.5" hidden="1" x14ac:dyDescent="0.35">
      <c r="A154" t="s">
        <v>170</v>
      </c>
      <c r="B154" t="s">
        <v>742</v>
      </c>
      <c r="C154" t="s">
        <v>1013</v>
      </c>
      <c r="D154" t="s">
        <v>875</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t="14.5" hidden="1" x14ac:dyDescent="0.35">
      <c r="A155" t="s">
        <v>171</v>
      </c>
      <c r="B155" t="s">
        <v>743</v>
      </c>
      <c r="C155" t="s">
        <v>1014</v>
      </c>
      <c r="D155" t="s">
        <v>875</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t="14.5" hidden="1" x14ac:dyDescent="0.35">
      <c r="A156" t="s">
        <v>172</v>
      </c>
      <c r="B156" t="s">
        <v>744</v>
      </c>
      <c r="C156" t="s">
        <v>1015</v>
      </c>
      <c r="D156" t="s">
        <v>875</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t="14.5" hidden="1" x14ac:dyDescent="0.35">
      <c r="A157" t="s">
        <v>173</v>
      </c>
      <c r="B157" t="s">
        <v>745</v>
      </c>
      <c r="C157" t="s">
        <v>1016</v>
      </c>
      <c r="D157" t="s">
        <v>875</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t="14.5" hidden="1" x14ac:dyDescent="0.35">
      <c r="A158" t="s">
        <v>220</v>
      </c>
      <c r="B158" t="s">
        <v>746</v>
      </c>
      <c r="C158" t="s">
        <v>1017</v>
      </c>
      <c r="D158" t="s">
        <v>875</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t="14.5" hidden="1" x14ac:dyDescent="0.35">
      <c r="A159" t="s">
        <v>221</v>
      </c>
      <c r="B159" t="s">
        <v>747</v>
      </c>
      <c r="C159" t="s">
        <v>1018</v>
      </c>
      <c r="D159" t="s">
        <v>875</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t="14.5" hidden="1" x14ac:dyDescent="0.35">
      <c r="A160" t="s">
        <v>167</v>
      </c>
      <c r="B160" t="s">
        <v>748</v>
      </c>
      <c r="C160" t="s">
        <v>1019</v>
      </c>
      <c r="D160" t="s">
        <v>875</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t="14.5" hidden="1" x14ac:dyDescent="0.35">
      <c r="A161" t="s">
        <v>174</v>
      </c>
      <c r="B161" t="s">
        <v>749</v>
      </c>
      <c r="C161" t="s">
        <v>1020</v>
      </c>
      <c r="D161" t="s">
        <v>875</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t="14.5" hidden="1" x14ac:dyDescent="0.35">
      <c r="A162" t="s">
        <v>175</v>
      </c>
      <c r="B162" t="s">
        <v>750</v>
      </c>
      <c r="C162" t="s">
        <v>1021</v>
      </c>
      <c r="D162" t="s">
        <v>875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t="14.5" hidden="1" x14ac:dyDescent="0.35">
      <c r="A163" t="s">
        <v>176</v>
      </c>
      <c r="B163" t="s">
        <v>751</v>
      </c>
      <c r="C163" t="s">
        <v>1022</v>
      </c>
      <c r="D163" t="s">
        <v>875</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t="14.5" hidden="1" x14ac:dyDescent="0.35">
      <c r="A164" t="s">
        <v>177</v>
      </c>
      <c r="B164" t="s">
        <v>752</v>
      </c>
      <c r="C164" t="s">
        <v>1023</v>
      </c>
      <c r="D164" t="s">
        <v>875</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t="14.5" hidden="1" x14ac:dyDescent="0.35">
      <c r="A165" t="s">
        <v>178</v>
      </c>
      <c r="B165" t="s">
        <v>753</v>
      </c>
      <c r="C165" t="s">
        <v>1024</v>
      </c>
      <c r="D165" t="s">
        <v>875</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t="14.5" hidden="1" x14ac:dyDescent="0.35">
      <c r="A166" t="s">
        <v>222</v>
      </c>
      <c r="B166" t="s">
        <v>754</v>
      </c>
      <c r="C166" t="s">
        <v>1025</v>
      </c>
      <c r="D166" t="s">
        <v>875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t="14.5" hidden="1" x14ac:dyDescent="0.35">
      <c r="A167" t="s">
        <v>223</v>
      </c>
      <c r="B167" t="s">
        <v>755</v>
      </c>
      <c r="C167" t="s">
        <v>1026</v>
      </c>
      <c r="D167" t="s">
        <v>875</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t="14.5" hidden="1" x14ac:dyDescent="0.35">
      <c r="A168" t="s">
        <v>24</v>
      </c>
      <c r="C168" t="s">
        <v>1027</v>
      </c>
    </row>
    <row r="169" spans="1:36" ht="14.5" hidden="1" x14ac:dyDescent="0.35">
      <c r="A169" t="s">
        <v>168</v>
      </c>
      <c r="B169" t="s">
        <v>756</v>
      </c>
      <c r="C169" t="s">
        <v>1028</v>
      </c>
      <c r="D169" t="s">
        <v>875</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t="14.5" hidden="1" x14ac:dyDescent="0.35">
      <c r="A170" t="s">
        <v>169</v>
      </c>
      <c r="B170" t="s">
        <v>757</v>
      </c>
      <c r="C170" t="s">
        <v>1029</v>
      </c>
      <c r="D170" t="s">
        <v>875</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t="14.5" hidden="1" x14ac:dyDescent="0.35">
      <c r="A171" t="s">
        <v>170</v>
      </c>
      <c r="B171" t="s">
        <v>758</v>
      </c>
      <c r="C171" t="s">
        <v>1030</v>
      </c>
      <c r="D171" t="s">
        <v>875</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t="14.5" hidden="1" x14ac:dyDescent="0.35">
      <c r="A172" t="s">
        <v>171</v>
      </c>
      <c r="B172" t="s">
        <v>759</v>
      </c>
      <c r="C172" t="s">
        <v>1031</v>
      </c>
      <c r="D172" t="s">
        <v>875</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t="14.5" hidden="1" x14ac:dyDescent="0.35">
      <c r="A173" t="s">
        <v>172</v>
      </c>
      <c r="B173" t="s">
        <v>760</v>
      </c>
      <c r="C173" t="s">
        <v>1032</v>
      </c>
      <c r="D173" t="s">
        <v>875</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t="14.5" hidden="1" x14ac:dyDescent="0.35">
      <c r="A174" t="s">
        <v>173</v>
      </c>
      <c r="B174" t="s">
        <v>761</v>
      </c>
      <c r="C174" t="s">
        <v>1033</v>
      </c>
      <c r="D174" t="s">
        <v>875</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t="14.5" hidden="1" x14ac:dyDescent="0.35">
      <c r="A175" t="s">
        <v>220</v>
      </c>
      <c r="B175" t="s">
        <v>762</v>
      </c>
      <c r="C175" t="s">
        <v>1034</v>
      </c>
      <c r="D175" t="s">
        <v>875</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t="14.5" hidden="1" x14ac:dyDescent="0.35">
      <c r="A176" t="s">
        <v>221</v>
      </c>
      <c r="B176" t="s">
        <v>763</v>
      </c>
      <c r="C176" t="s">
        <v>1035</v>
      </c>
      <c r="D176" t="s">
        <v>875</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t="14.5" hidden="1" x14ac:dyDescent="0.35">
      <c r="A177" t="s">
        <v>167</v>
      </c>
      <c r="B177" t="s">
        <v>764</v>
      </c>
      <c r="C177" t="s">
        <v>1036</v>
      </c>
      <c r="D177" t="s">
        <v>875</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t="14.5" hidden="1" x14ac:dyDescent="0.35">
      <c r="A178" t="s">
        <v>174</v>
      </c>
      <c r="B178" t="s">
        <v>765</v>
      </c>
      <c r="C178" t="s">
        <v>1037</v>
      </c>
      <c r="D178" t="s">
        <v>875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t="14.5" hidden="1" x14ac:dyDescent="0.35">
      <c r="A179" t="s">
        <v>175</v>
      </c>
      <c r="B179" t="s">
        <v>766</v>
      </c>
      <c r="C179" t="s">
        <v>1038</v>
      </c>
      <c r="D179" t="s">
        <v>875</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t="14.5" hidden="1" x14ac:dyDescent="0.35">
      <c r="A180" t="s">
        <v>176</v>
      </c>
      <c r="B180" t="s">
        <v>767</v>
      </c>
      <c r="C180" t="s">
        <v>1039</v>
      </c>
      <c r="D180" t="s">
        <v>875</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t="14.5" hidden="1" x14ac:dyDescent="0.35">
      <c r="A181" t="s">
        <v>177</v>
      </c>
      <c r="B181" t="s">
        <v>768</v>
      </c>
      <c r="C181" t="s">
        <v>1040</v>
      </c>
      <c r="D181" t="s">
        <v>875</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t="14.5" hidden="1" x14ac:dyDescent="0.35">
      <c r="A182" t="s">
        <v>178</v>
      </c>
      <c r="B182" t="s">
        <v>769</v>
      </c>
      <c r="C182" t="s">
        <v>1041</v>
      </c>
      <c r="D182" t="s">
        <v>875</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t="14.5" hidden="1" x14ac:dyDescent="0.35">
      <c r="A183" t="s">
        <v>222</v>
      </c>
      <c r="B183" t="s">
        <v>770</v>
      </c>
      <c r="C183" t="s">
        <v>1042</v>
      </c>
      <c r="D183" t="s">
        <v>875</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t="14.5" hidden="1" x14ac:dyDescent="0.35">
      <c r="A184" t="s">
        <v>223</v>
      </c>
      <c r="B184" t="s">
        <v>771</v>
      </c>
      <c r="C184" t="s">
        <v>1043</v>
      </c>
      <c r="D184" t="s">
        <v>875</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77" customFormat="1" ht="12.5" thickBot="1" x14ac:dyDescent="0.35">
      <c r="A185" s="77" t="s">
        <v>23</v>
      </c>
      <c r="C185" s="77" t="s">
        <v>1044</v>
      </c>
    </row>
    <row r="186" spans="1:36" thickTop="1" x14ac:dyDescent="0.35">
      <c r="A186" t="s">
        <v>168</v>
      </c>
      <c r="B186" t="s">
        <v>772</v>
      </c>
      <c r="C186" t="s">
        <v>1045</v>
      </c>
      <c r="D186" t="s">
        <v>875</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ht="14.5" x14ac:dyDescent="0.35">
      <c r="A187" t="s">
        <v>169</v>
      </c>
      <c r="B187" t="s">
        <v>773</v>
      </c>
      <c r="C187" t="s">
        <v>1046</v>
      </c>
      <c r="D187" t="s">
        <v>875</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ht="14.5" x14ac:dyDescent="0.35">
      <c r="A188" t="s">
        <v>170</v>
      </c>
      <c r="B188" t="s">
        <v>774</v>
      </c>
      <c r="C188" t="s">
        <v>1047</v>
      </c>
      <c r="D188" t="s">
        <v>875</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106" customFormat="1" ht="14.5" x14ac:dyDescent="0.35">
      <c r="A189" s="106" t="s">
        <v>171</v>
      </c>
      <c r="B189" s="106" t="s">
        <v>775</v>
      </c>
      <c r="C189" s="106" t="s">
        <v>1048</v>
      </c>
      <c r="D189" s="106" t="s">
        <v>875</v>
      </c>
      <c r="E189" s="106">
        <v>46.540622999999997</v>
      </c>
      <c r="F189" s="106">
        <v>46.112476000000001</v>
      </c>
      <c r="G189" s="106">
        <v>45.679169000000002</v>
      </c>
      <c r="H189" s="106">
        <v>45.311915999999997</v>
      </c>
      <c r="I189" s="106">
        <v>44.952292999999997</v>
      </c>
      <c r="J189" s="106">
        <v>44.642952000000001</v>
      </c>
      <c r="K189" s="106">
        <v>44.328499000000001</v>
      </c>
      <c r="L189" s="106">
        <v>43.998866999999997</v>
      </c>
      <c r="M189" s="106">
        <v>43.694282999999999</v>
      </c>
      <c r="N189" s="106">
        <v>43.434325999999999</v>
      </c>
      <c r="O189" s="106">
        <v>43.211894999999998</v>
      </c>
      <c r="P189" s="106">
        <v>43.016295999999997</v>
      </c>
      <c r="Q189" s="106">
        <v>42.844577999999998</v>
      </c>
      <c r="R189" s="106">
        <v>42.694881000000002</v>
      </c>
      <c r="S189" s="106">
        <v>42.543166999999997</v>
      </c>
      <c r="T189" s="106">
        <v>42.405014000000001</v>
      </c>
      <c r="U189" s="106">
        <v>42.283546000000001</v>
      </c>
      <c r="V189" s="106">
        <v>42.177795000000003</v>
      </c>
      <c r="W189" s="106">
        <v>42.087124000000003</v>
      </c>
      <c r="X189" s="106">
        <v>42.011246</v>
      </c>
      <c r="Y189" s="106">
        <v>41.949455</v>
      </c>
      <c r="Z189" s="106">
        <v>41.956833000000003</v>
      </c>
      <c r="AA189" s="106">
        <v>41.964680000000001</v>
      </c>
      <c r="AB189" s="106">
        <v>41.973193999999999</v>
      </c>
      <c r="AC189" s="106">
        <v>41.982177999999998</v>
      </c>
      <c r="AD189" s="106">
        <v>41.991508000000003</v>
      </c>
      <c r="AE189" s="106">
        <v>42.001148000000001</v>
      </c>
      <c r="AF189" s="106">
        <v>42.011226999999998</v>
      </c>
      <c r="AG189" s="106">
        <v>42.021675000000002</v>
      </c>
      <c r="AH189" s="106">
        <v>42.032307000000003</v>
      </c>
      <c r="AI189" s="106">
        <v>42.023009999999999</v>
      </c>
      <c r="AJ189" s="107">
        <v>-3.0000000000000001E-3</v>
      </c>
    </row>
    <row r="190" spans="1:36" ht="14.5" x14ac:dyDescent="0.35">
      <c r="A190" t="s">
        <v>172</v>
      </c>
      <c r="B190" t="s">
        <v>776</v>
      </c>
      <c r="C190" t="s">
        <v>1049</v>
      </c>
      <c r="D190" t="s">
        <v>875</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ht="14.5" x14ac:dyDescent="0.35">
      <c r="A191" t="s">
        <v>173</v>
      </c>
      <c r="B191" t="s">
        <v>777</v>
      </c>
      <c r="C191" t="s">
        <v>1050</v>
      </c>
      <c r="D191" t="s">
        <v>875</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ht="14.5" x14ac:dyDescent="0.35">
      <c r="A192" t="s">
        <v>220</v>
      </c>
      <c r="B192" t="s">
        <v>778</v>
      </c>
      <c r="C192" t="s">
        <v>1051</v>
      </c>
      <c r="D192" t="s">
        <v>875</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ht="14.5" x14ac:dyDescent="0.35">
      <c r="A193" t="s">
        <v>221</v>
      </c>
      <c r="B193" t="s">
        <v>779</v>
      </c>
      <c r="C193" t="s">
        <v>1052</v>
      </c>
      <c r="D193" t="s">
        <v>875</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ht="14.5" x14ac:dyDescent="0.35">
      <c r="A194" t="s">
        <v>167</v>
      </c>
      <c r="B194" t="s">
        <v>780</v>
      </c>
      <c r="C194" t="s">
        <v>1053</v>
      </c>
      <c r="D194" t="s">
        <v>875</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ht="14.5" x14ac:dyDescent="0.35">
      <c r="A195" t="s">
        <v>174</v>
      </c>
      <c r="B195" t="s">
        <v>781</v>
      </c>
      <c r="C195" t="s">
        <v>1054</v>
      </c>
      <c r="D195" t="s">
        <v>875</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ht="14.5" x14ac:dyDescent="0.35">
      <c r="A196" t="s">
        <v>175</v>
      </c>
      <c r="B196" t="s">
        <v>782</v>
      </c>
      <c r="C196" t="s">
        <v>1055</v>
      </c>
      <c r="D196" t="s">
        <v>875</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ht="14.5" x14ac:dyDescent="0.35">
      <c r="A197" t="s">
        <v>176</v>
      </c>
      <c r="B197" t="s">
        <v>783</v>
      </c>
      <c r="C197" t="s">
        <v>1056</v>
      </c>
      <c r="D197" t="s">
        <v>875</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ht="14.5" x14ac:dyDescent="0.35">
      <c r="A198" t="s">
        <v>177</v>
      </c>
      <c r="B198" t="s">
        <v>784</v>
      </c>
      <c r="C198" t="s">
        <v>1057</v>
      </c>
      <c r="D198" t="s">
        <v>875</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ht="14.5" x14ac:dyDescent="0.35">
      <c r="A199" t="s">
        <v>178</v>
      </c>
      <c r="B199" t="s">
        <v>785</v>
      </c>
      <c r="C199" t="s">
        <v>1058</v>
      </c>
      <c r="D199" t="s">
        <v>875</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ht="14.5" x14ac:dyDescent="0.35">
      <c r="A200" t="s">
        <v>222</v>
      </c>
      <c r="B200" t="s">
        <v>786</v>
      </c>
      <c r="C200" t="s">
        <v>1059</v>
      </c>
      <c r="D200" t="s">
        <v>875</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ht="14.5" x14ac:dyDescent="0.35">
      <c r="A201" t="s">
        <v>223</v>
      </c>
      <c r="B201" t="s">
        <v>787</v>
      </c>
      <c r="C201" t="s">
        <v>1060</v>
      </c>
      <c r="D201" t="s">
        <v>875</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t="14.5" hidden="1" x14ac:dyDescent="0.35">
      <c r="A202" t="s">
        <v>201</v>
      </c>
      <c r="C202" t="s">
        <v>1061</v>
      </c>
    </row>
    <row r="203" spans="1:36" ht="14.5" hidden="1" x14ac:dyDescent="0.35">
      <c r="A203" t="s">
        <v>168</v>
      </c>
      <c r="B203" t="s">
        <v>788</v>
      </c>
      <c r="C203" t="s">
        <v>1062</v>
      </c>
      <c r="D203" t="s">
        <v>875</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t="14.5" hidden="1" x14ac:dyDescent="0.35">
      <c r="A204" t="s">
        <v>169</v>
      </c>
      <c r="B204" t="s">
        <v>789</v>
      </c>
      <c r="C204" t="s">
        <v>1063</v>
      </c>
      <c r="D204" t="s">
        <v>875</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t="14.5" hidden="1" x14ac:dyDescent="0.35">
      <c r="A205" t="s">
        <v>170</v>
      </c>
      <c r="B205" t="s">
        <v>790</v>
      </c>
      <c r="C205" t="s">
        <v>1064</v>
      </c>
      <c r="D205" t="s">
        <v>875</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t="14.5" hidden="1" x14ac:dyDescent="0.35">
      <c r="A206" t="s">
        <v>171</v>
      </c>
      <c r="B206" t="s">
        <v>791</v>
      </c>
      <c r="C206" t="s">
        <v>1065</v>
      </c>
      <c r="D206" t="s">
        <v>875</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t="14.5" hidden="1" x14ac:dyDescent="0.35">
      <c r="A207" t="s">
        <v>172</v>
      </c>
      <c r="B207" t="s">
        <v>792</v>
      </c>
      <c r="C207" t="s">
        <v>1066</v>
      </c>
      <c r="D207" t="s">
        <v>875</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t="14.5" hidden="1" x14ac:dyDescent="0.35">
      <c r="A208" t="s">
        <v>173</v>
      </c>
      <c r="B208" t="s">
        <v>793</v>
      </c>
      <c r="C208" t="s">
        <v>1067</v>
      </c>
      <c r="D208" t="s">
        <v>875</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t="14.5" hidden="1" x14ac:dyDescent="0.35">
      <c r="A209" t="s">
        <v>220</v>
      </c>
      <c r="B209" t="s">
        <v>794</v>
      </c>
      <c r="C209" t="s">
        <v>1068</v>
      </c>
      <c r="D209" t="s">
        <v>875</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t="14.5" hidden="1" x14ac:dyDescent="0.35">
      <c r="A210" t="s">
        <v>221</v>
      </c>
      <c r="B210" t="s">
        <v>795</v>
      </c>
      <c r="C210" t="s">
        <v>1069</v>
      </c>
      <c r="D210" t="s">
        <v>875</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t="14.5" hidden="1" x14ac:dyDescent="0.35">
      <c r="A211" t="s">
        <v>167</v>
      </c>
      <c r="B211" t="s">
        <v>796</v>
      </c>
      <c r="C211" t="s">
        <v>1070</v>
      </c>
      <c r="D211" t="s">
        <v>875</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t="14.5" hidden="1" x14ac:dyDescent="0.35">
      <c r="A212" t="s">
        <v>174</v>
      </c>
      <c r="B212" t="s">
        <v>797</v>
      </c>
      <c r="C212" t="s">
        <v>1071</v>
      </c>
      <c r="D212" t="s">
        <v>875</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t="14.5" hidden="1" x14ac:dyDescent="0.35">
      <c r="A213" t="s">
        <v>175</v>
      </c>
      <c r="B213" t="s">
        <v>798</v>
      </c>
      <c r="C213" t="s">
        <v>1072</v>
      </c>
      <c r="D213" t="s">
        <v>875</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t="14.5" hidden="1" x14ac:dyDescent="0.35">
      <c r="A214" t="s">
        <v>176</v>
      </c>
      <c r="B214" t="s">
        <v>799</v>
      </c>
      <c r="C214" t="s">
        <v>1073</v>
      </c>
      <c r="D214" t="s">
        <v>875</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t="14.5" hidden="1" x14ac:dyDescent="0.35">
      <c r="A215" t="s">
        <v>177</v>
      </c>
      <c r="B215" t="s">
        <v>800</v>
      </c>
      <c r="C215" t="s">
        <v>1074</v>
      </c>
      <c r="D215" t="s">
        <v>875</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t="14.5" hidden="1" x14ac:dyDescent="0.35">
      <c r="A216" t="s">
        <v>178</v>
      </c>
      <c r="B216" t="s">
        <v>801</v>
      </c>
      <c r="C216" t="s">
        <v>1075</v>
      </c>
      <c r="D216" t="s">
        <v>875</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t="14.5" hidden="1" x14ac:dyDescent="0.35">
      <c r="A217" t="s">
        <v>222</v>
      </c>
      <c r="B217" t="s">
        <v>802</v>
      </c>
      <c r="C217" t="s">
        <v>1076</v>
      </c>
      <c r="D217" t="s">
        <v>875</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t="14.5" hidden="1" x14ac:dyDescent="0.35">
      <c r="A218" t="s">
        <v>223</v>
      </c>
      <c r="B218" t="s">
        <v>803</v>
      </c>
      <c r="C218" t="s">
        <v>1077</v>
      </c>
      <c r="D218" t="s">
        <v>875</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t="14.5" hidden="1" x14ac:dyDescent="0.35">
      <c r="A219" t="s">
        <v>22</v>
      </c>
      <c r="C219" t="s">
        <v>1078</v>
      </c>
    </row>
    <row r="220" spans="1:36" ht="14.5" hidden="1" x14ac:dyDescent="0.35">
      <c r="A220" t="s">
        <v>168</v>
      </c>
      <c r="B220" t="s">
        <v>804</v>
      </c>
      <c r="C220" t="s">
        <v>1079</v>
      </c>
      <c r="D220" t="s">
        <v>875</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t="14.5" hidden="1" x14ac:dyDescent="0.35">
      <c r="A221" t="s">
        <v>169</v>
      </c>
      <c r="B221" t="s">
        <v>805</v>
      </c>
      <c r="C221" t="s">
        <v>1080</v>
      </c>
      <c r="D221" t="s">
        <v>875</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t="14.5" hidden="1" x14ac:dyDescent="0.35">
      <c r="A222" t="s">
        <v>170</v>
      </c>
      <c r="B222" t="s">
        <v>806</v>
      </c>
      <c r="C222" t="s">
        <v>1081</v>
      </c>
      <c r="D222" t="s">
        <v>875</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t="14.5" hidden="1" x14ac:dyDescent="0.35">
      <c r="A223" t="s">
        <v>171</v>
      </c>
      <c r="B223" t="s">
        <v>807</v>
      </c>
      <c r="C223" t="s">
        <v>1082</v>
      </c>
      <c r="D223" t="s">
        <v>875</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t="14.5" hidden="1" x14ac:dyDescent="0.35">
      <c r="A224" t="s">
        <v>172</v>
      </c>
      <c r="B224" t="s">
        <v>808</v>
      </c>
      <c r="C224" t="s">
        <v>1083</v>
      </c>
      <c r="D224" t="s">
        <v>875</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t="14.5" hidden="1" x14ac:dyDescent="0.35">
      <c r="A225" t="s">
        <v>173</v>
      </c>
      <c r="B225" t="s">
        <v>809</v>
      </c>
      <c r="C225" t="s">
        <v>1084</v>
      </c>
      <c r="D225" t="s">
        <v>875</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t="14.5" hidden="1" x14ac:dyDescent="0.35">
      <c r="A226" t="s">
        <v>220</v>
      </c>
      <c r="B226" t="s">
        <v>810</v>
      </c>
      <c r="C226" t="s">
        <v>1085</v>
      </c>
      <c r="D226" t="s">
        <v>875</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t="14.5" hidden="1" x14ac:dyDescent="0.35">
      <c r="A227" t="s">
        <v>221</v>
      </c>
      <c r="B227" t="s">
        <v>811</v>
      </c>
      <c r="C227" t="s">
        <v>1086</v>
      </c>
      <c r="D227" t="s">
        <v>875</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t="14.5" hidden="1" x14ac:dyDescent="0.35">
      <c r="A228" t="s">
        <v>167</v>
      </c>
      <c r="B228" t="s">
        <v>812</v>
      </c>
      <c r="C228" t="s">
        <v>1087</v>
      </c>
      <c r="D228" t="s">
        <v>875</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t="14.5" hidden="1" x14ac:dyDescent="0.35">
      <c r="A229" t="s">
        <v>174</v>
      </c>
      <c r="B229" t="s">
        <v>813</v>
      </c>
      <c r="C229" t="s">
        <v>1088</v>
      </c>
      <c r="D229" t="s">
        <v>875</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t="14.5" hidden="1" x14ac:dyDescent="0.35">
      <c r="A230" t="s">
        <v>175</v>
      </c>
      <c r="B230" t="s">
        <v>814</v>
      </c>
      <c r="C230" t="s">
        <v>1089</v>
      </c>
      <c r="D230" t="s">
        <v>875</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t="14.5" hidden="1" x14ac:dyDescent="0.35">
      <c r="A231" t="s">
        <v>176</v>
      </c>
      <c r="B231" t="s">
        <v>815</v>
      </c>
      <c r="C231" t="s">
        <v>1090</v>
      </c>
      <c r="D231" t="s">
        <v>875</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t="14.5" hidden="1" x14ac:dyDescent="0.35">
      <c r="A232" t="s">
        <v>177</v>
      </c>
      <c r="B232" t="s">
        <v>816</v>
      </c>
      <c r="C232" t="s">
        <v>1091</v>
      </c>
      <c r="D232" t="s">
        <v>875</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t="14.5" hidden="1" x14ac:dyDescent="0.35">
      <c r="A233" t="s">
        <v>178</v>
      </c>
      <c r="B233" t="s">
        <v>817</v>
      </c>
      <c r="C233" t="s">
        <v>1092</v>
      </c>
      <c r="D233" t="s">
        <v>875</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t="14.5" hidden="1" x14ac:dyDescent="0.35">
      <c r="A234" t="s">
        <v>222</v>
      </c>
      <c r="B234" t="s">
        <v>818</v>
      </c>
      <c r="C234" t="s">
        <v>1093</v>
      </c>
      <c r="D234" t="s">
        <v>875</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t="14.5" hidden="1" x14ac:dyDescent="0.35">
      <c r="A235" t="s">
        <v>223</v>
      </c>
      <c r="B235" t="s">
        <v>819</v>
      </c>
      <c r="C235" t="s">
        <v>1094</v>
      </c>
      <c r="D235" t="s">
        <v>875</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t="14.5" hidden="1" x14ac:dyDescent="0.35">
      <c r="A236" t="s">
        <v>21</v>
      </c>
      <c r="C236" t="s">
        <v>1095</v>
      </c>
    </row>
    <row r="237" spans="1:36" ht="14.5" hidden="1" x14ac:dyDescent="0.35">
      <c r="A237" t="s">
        <v>168</v>
      </c>
      <c r="B237" t="s">
        <v>820</v>
      </c>
      <c r="C237" t="s">
        <v>1096</v>
      </c>
      <c r="D237" t="s">
        <v>875</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t="14.5" hidden="1" x14ac:dyDescent="0.35">
      <c r="A238" t="s">
        <v>169</v>
      </c>
      <c r="B238" t="s">
        <v>821</v>
      </c>
      <c r="C238" t="s">
        <v>1097</v>
      </c>
      <c r="D238" t="s">
        <v>875</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t="14.5" hidden="1" x14ac:dyDescent="0.35">
      <c r="A239" t="s">
        <v>170</v>
      </c>
      <c r="B239" t="s">
        <v>822</v>
      </c>
      <c r="C239" t="s">
        <v>1098</v>
      </c>
      <c r="D239" t="s">
        <v>875</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t="14.5" hidden="1" x14ac:dyDescent="0.35">
      <c r="A240" t="s">
        <v>171</v>
      </c>
      <c r="B240" t="s">
        <v>823</v>
      </c>
      <c r="C240" t="s">
        <v>1099</v>
      </c>
      <c r="D240" t="s">
        <v>875</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t="14.5" hidden="1" x14ac:dyDescent="0.35">
      <c r="A241" t="s">
        <v>172</v>
      </c>
      <c r="B241" t="s">
        <v>824</v>
      </c>
      <c r="C241" t="s">
        <v>1100</v>
      </c>
      <c r="D241" t="s">
        <v>875</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t="14.5" hidden="1" x14ac:dyDescent="0.35">
      <c r="A242" t="s">
        <v>173</v>
      </c>
      <c r="B242" t="s">
        <v>825</v>
      </c>
      <c r="C242" t="s">
        <v>1101</v>
      </c>
      <c r="D242" t="s">
        <v>875</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t="14.5" hidden="1" x14ac:dyDescent="0.35">
      <c r="A243" t="s">
        <v>220</v>
      </c>
      <c r="B243" t="s">
        <v>826</v>
      </c>
      <c r="C243" t="s">
        <v>1102</v>
      </c>
      <c r="D243" t="s">
        <v>875</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t="14.5" hidden="1" x14ac:dyDescent="0.35">
      <c r="A244" t="s">
        <v>221</v>
      </c>
      <c r="B244" t="s">
        <v>827</v>
      </c>
      <c r="C244" t="s">
        <v>1103</v>
      </c>
      <c r="D244" t="s">
        <v>875</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t="14.5" hidden="1" x14ac:dyDescent="0.35">
      <c r="A245" t="s">
        <v>167</v>
      </c>
      <c r="B245" t="s">
        <v>828</v>
      </c>
      <c r="C245" t="s">
        <v>1104</v>
      </c>
      <c r="D245" t="s">
        <v>875</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t="14.5" hidden="1" x14ac:dyDescent="0.35">
      <c r="A246" t="s">
        <v>174</v>
      </c>
      <c r="B246" t="s">
        <v>829</v>
      </c>
      <c r="C246" t="s">
        <v>1105</v>
      </c>
      <c r="D246" t="s">
        <v>875</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t="14.5" hidden="1" x14ac:dyDescent="0.35">
      <c r="A247" t="s">
        <v>175</v>
      </c>
      <c r="B247" t="s">
        <v>830</v>
      </c>
      <c r="C247" t="s">
        <v>1106</v>
      </c>
      <c r="D247" t="s">
        <v>875</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t="14.5" hidden="1" x14ac:dyDescent="0.35">
      <c r="A248" t="s">
        <v>176</v>
      </c>
      <c r="B248" t="s">
        <v>831</v>
      </c>
      <c r="C248" t="s">
        <v>1107</v>
      </c>
      <c r="D248" t="s">
        <v>875</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t="14.5" hidden="1" x14ac:dyDescent="0.35">
      <c r="A249" t="s">
        <v>177</v>
      </c>
      <c r="B249" t="s">
        <v>832</v>
      </c>
      <c r="C249" t="s">
        <v>1108</v>
      </c>
      <c r="D249" t="s">
        <v>875</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t="14.5" hidden="1" x14ac:dyDescent="0.35">
      <c r="A250" t="s">
        <v>178</v>
      </c>
      <c r="B250" t="s">
        <v>833</v>
      </c>
      <c r="C250" t="s">
        <v>1109</v>
      </c>
      <c r="D250" t="s">
        <v>875</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t="14.5" hidden="1" x14ac:dyDescent="0.35">
      <c r="A251" t="s">
        <v>222</v>
      </c>
      <c r="B251" t="s">
        <v>834</v>
      </c>
      <c r="C251" t="s">
        <v>1110</v>
      </c>
      <c r="D251" t="s">
        <v>875</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t="14.5" hidden="1" x14ac:dyDescent="0.35">
      <c r="A252" t="s">
        <v>223</v>
      </c>
      <c r="B252" t="s">
        <v>835</v>
      </c>
      <c r="C252" t="s">
        <v>1111</v>
      </c>
      <c r="D252" t="s">
        <v>875</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t="14.5" hidden="1" x14ac:dyDescent="0.35">
      <c r="A253" t="s">
        <v>20</v>
      </c>
      <c r="C253" t="s">
        <v>1112</v>
      </c>
    </row>
    <row r="254" spans="1:36" ht="14.5" hidden="1" x14ac:dyDescent="0.35">
      <c r="A254" t="s">
        <v>168</v>
      </c>
      <c r="B254" t="s">
        <v>836</v>
      </c>
      <c r="C254" t="s">
        <v>1113</v>
      </c>
      <c r="D254" t="s">
        <v>875</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t="14.5" hidden="1" x14ac:dyDescent="0.35">
      <c r="A255" t="s">
        <v>169</v>
      </c>
      <c r="B255" t="s">
        <v>837</v>
      </c>
      <c r="C255" t="s">
        <v>1114</v>
      </c>
      <c r="D255" t="s">
        <v>875</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t="14.5" hidden="1" x14ac:dyDescent="0.35">
      <c r="A256" t="s">
        <v>170</v>
      </c>
      <c r="B256" t="s">
        <v>838</v>
      </c>
      <c r="C256" t="s">
        <v>1115</v>
      </c>
      <c r="D256" t="s">
        <v>875</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t="14.5" hidden="1" x14ac:dyDescent="0.35">
      <c r="A257" t="s">
        <v>171</v>
      </c>
      <c r="B257" t="s">
        <v>839</v>
      </c>
      <c r="C257" t="s">
        <v>1116</v>
      </c>
      <c r="D257" t="s">
        <v>875</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t="14.5" hidden="1" x14ac:dyDescent="0.35">
      <c r="A258" t="s">
        <v>172</v>
      </c>
      <c r="B258" t="s">
        <v>840</v>
      </c>
      <c r="C258" t="s">
        <v>1117</v>
      </c>
      <c r="D258" t="s">
        <v>875</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t="14.5" hidden="1" x14ac:dyDescent="0.35">
      <c r="A259" t="s">
        <v>173</v>
      </c>
      <c r="B259" t="s">
        <v>841</v>
      </c>
      <c r="C259" t="s">
        <v>1118</v>
      </c>
      <c r="D259" t="s">
        <v>875</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t="14.5" hidden="1" x14ac:dyDescent="0.35">
      <c r="A260" t="s">
        <v>220</v>
      </c>
      <c r="B260" t="s">
        <v>842</v>
      </c>
      <c r="C260" t="s">
        <v>1119</v>
      </c>
      <c r="D260" t="s">
        <v>875</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t="14.5" hidden="1" x14ac:dyDescent="0.35">
      <c r="A261" t="s">
        <v>221</v>
      </c>
      <c r="B261" t="s">
        <v>843</v>
      </c>
      <c r="C261" t="s">
        <v>1120</v>
      </c>
      <c r="D261" t="s">
        <v>875</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t="14.5" hidden="1" x14ac:dyDescent="0.35">
      <c r="A262" t="s">
        <v>167</v>
      </c>
      <c r="B262" t="s">
        <v>844</v>
      </c>
      <c r="C262" t="s">
        <v>1121</v>
      </c>
      <c r="D262" t="s">
        <v>875</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t="14.5" hidden="1" x14ac:dyDescent="0.35">
      <c r="A263" t="s">
        <v>174</v>
      </c>
      <c r="B263" t="s">
        <v>845</v>
      </c>
      <c r="C263" t="s">
        <v>1122</v>
      </c>
      <c r="D263" t="s">
        <v>875</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t="14.5" hidden="1" x14ac:dyDescent="0.35">
      <c r="A264" t="s">
        <v>175</v>
      </c>
      <c r="B264" t="s">
        <v>846</v>
      </c>
      <c r="C264" t="s">
        <v>1123</v>
      </c>
      <c r="D264" t="s">
        <v>875</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t="14.5" hidden="1" x14ac:dyDescent="0.35">
      <c r="A265" t="s">
        <v>176</v>
      </c>
      <c r="B265" t="s">
        <v>847</v>
      </c>
      <c r="C265" t="s">
        <v>1124</v>
      </c>
      <c r="D265" t="s">
        <v>875</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t="14.5" hidden="1" x14ac:dyDescent="0.35">
      <c r="A266" t="s">
        <v>177</v>
      </c>
      <c r="B266" t="s">
        <v>848</v>
      </c>
      <c r="C266" t="s">
        <v>1125</v>
      </c>
      <c r="D266" t="s">
        <v>875</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t="14.5" hidden="1" x14ac:dyDescent="0.35">
      <c r="A267" t="s">
        <v>178</v>
      </c>
      <c r="B267" t="s">
        <v>849</v>
      </c>
      <c r="C267" t="s">
        <v>1126</v>
      </c>
      <c r="D267" t="s">
        <v>875</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t="14.5" hidden="1" x14ac:dyDescent="0.35">
      <c r="A268" t="s">
        <v>222</v>
      </c>
      <c r="B268" t="s">
        <v>850</v>
      </c>
      <c r="C268" t="s">
        <v>1127</v>
      </c>
      <c r="D268" t="s">
        <v>875</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t="14.5" hidden="1" x14ac:dyDescent="0.35">
      <c r="A269" t="s">
        <v>223</v>
      </c>
      <c r="B269" t="s">
        <v>851</v>
      </c>
      <c r="C269" t="s">
        <v>1128</v>
      </c>
      <c r="D269" t="s">
        <v>875</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t="14.5" hidden="1" x14ac:dyDescent="0.35">
      <c r="A270" t="s">
        <v>19</v>
      </c>
      <c r="C270" t="s">
        <v>1129</v>
      </c>
    </row>
    <row r="271" spans="1:36" ht="14.5" hidden="1" x14ac:dyDescent="0.35">
      <c r="A271" t="s">
        <v>168</v>
      </c>
      <c r="B271" t="s">
        <v>852</v>
      </c>
      <c r="C271" t="s">
        <v>1130</v>
      </c>
      <c r="D271" t="s">
        <v>875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t="14.5" hidden="1" x14ac:dyDescent="0.35">
      <c r="A272" t="s">
        <v>169</v>
      </c>
      <c r="B272" t="s">
        <v>853</v>
      </c>
      <c r="C272" t="s">
        <v>1131</v>
      </c>
      <c r="D272" t="s">
        <v>875</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t="14.5" hidden="1" x14ac:dyDescent="0.35">
      <c r="A273" t="s">
        <v>170</v>
      </c>
      <c r="B273" t="s">
        <v>854</v>
      </c>
      <c r="C273" t="s">
        <v>1132</v>
      </c>
      <c r="D273" t="s">
        <v>875</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t="14.5" hidden="1" x14ac:dyDescent="0.35">
      <c r="A274" t="s">
        <v>171</v>
      </c>
      <c r="B274" t="s">
        <v>855</v>
      </c>
      <c r="C274" t="s">
        <v>1133</v>
      </c>
      <c r="D274" t="s">
        <v>875</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t="14.5" hidden="1" x14ac:dyDescent="0.35">
      <c r="A275" t="s">
        <v>172</v>
      </c>
      <c r="B275" t="s">
        <v>856</v>
      </c>
      <c r="C275" t="s">
        <v>1134</v>
      </c>
      <c r="D275" t="s">
        <v>875</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t="14.5" hidden="1" x14ac:dyDescent="0.35">
      <c r="A276" t="s">
        <v>173</v>
      </c>
      <c r="B276" t="s">
        <v>857</v>
      </c>
      <c r="C276" t="s">
        <v>1135</v>
      </c>
      <c r="D276" t="s">
        <v>875</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t="14.5" hidden="1" x14ac:dyDescent="0.35">
      <c r="A277" t="s">
        <v>220</v>
      </c>
      <c r="B277" t="s">
        <v>858</v>
      </c>
      <c r="C277" t="s">
        <v>1136</v>
      </c>
      <c r="D277" t="s">
        <v>875</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t="14.5" hidden="1" x14ac:dyDescent="0.35">
      <c r="A278" t="s">
        <v>221</v>
      </c>
      <c r="B278" t="s">
        <v>859</v>
      </c>
      <c r="C278" t="s">
        <v>1137</v>
      </c>
      <c r="D278" t="s">
        <v>875</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t="14.5" hidden="1" x14ac:dyDescent="0.35">
      <c r="A279" t="s">
        <v>167</v>
      </c>
      <c r="B279" t="s">
        <v>860</v>
      </c>
      <c r="C279" t="s">
        <v>1138</v>
      </c>
      <c r="D279" t="s">
        <v>875</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t="14.5" hidden="1" x14ac:dyDescent="0.35">
      <c r="A280" t="s">
        <v>174</v>
      </c>
      <c r="B280" t="s">
        <v>861</v>
      </c>
      <c r="C280" t="s">
        <v>1139</v>
      </c>
      <c r="D280" t="s">
        <v>875</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t="14.5" hidden="1" x14ac:dyDescent="0.35">
      <c r="A281" t="s">
        <v>175</v>
      </c>
      <c r="B281" t="s">
        <v>862</v>
      </c>
      <c r="C281" t="s">
        <v>1140</v>
      </c>
      <c r="D281" t="s">
        <v>875</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t="14.5" hidden="1" x14ac:dyDescent="0.35">
      <c r="A282" t="s">
        <v>176</v>
      </c>
      <c r="B282" t="s">
        <v>863</v>
      </c>
      <c r="C282" t="s">
        <v>1141</v>
      </c>
      <c r="D282" t="s">
        <v>875</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t="14.5" hidden="1" x14ac:dyDescent="0.35">
      <c r="A283" t="s">
        <v>177</v>
      </c>
      <c r="B283" t="s">
        <v>864</v>
      </c>
      <c r="C283" t="s">
        <v>1142</v>
      </c>
      <c r="D283" t="s">
        <v>875</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t="14.5" hidden="1" x14ac:dyDescent="0.35">
      <c r="A284" t="s">
        <v>178</v>
      </c>
      <c r="B284" t="s">
        <v>865</v>
      </c>
      <c r="C284" t="s">
        <v>1143</v>
      </c>
      <c r="D284" t="s">
        <v>875</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t="14.5" hidden="1" x14ac:dyDescent="0.35">
      <c r="A285" t="s">
        <v>222</v>
      </c>
      <c r="B285" t="s">
        <v>866</v>
      </c>
      <c r="C285" t="s">
        <v>1144</v>
      </c>
      <c r="D285" t="s">
        <v>875</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t="14.5" hidden="1" x14ac:dyDescent="0.35">
      <c r="A286" t="s">
        <v>223</v>
      </c>
      <c r="B286" t="s">
        <v>867</v>
      </c>
      <c r="C286" t="s">
        <v>1145</v>
      </c>
      <c r="D286" t="s">
        <v>875</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t="14.5" hidden="1" x14ac:dyDescent="0.35">
      <c r="A287" t="s">
        <v>18</v>
      </c>
      <c r="C287" t="s">
        <v>1146</v>
      </c>
    </row>
    <row r="288" spans="1:36" ht="14.5" hidden="1" x14ac:dyDescent="0.35">
      <c r="A288" t="s">
        <v>162</v>
      </c>
      <c r="B288" t="s">
        <v>868</v>
      </c>
      <c r="C288" t="s">
        <v>1147</v>
      </c>
      <c r="D288" t="s">
        <v>875</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t="14.5" hidden="1" x14ac:dyDescent="0.35">
      <c r="A289" t="s">
        <v>869</v>
      </c>
      <c r="B289" t="s">
        <v>870</v>
      </c>
      <c r="C289" t="s">
        <v>1148</v>
      </c>
      <c r="D289" t="s">
        <v>875</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t="14.5" hidden="1" x14ac:dyDescent="0.35">
      <c r="A290" t="s">
        <v>871</v>
      </c>
      <c r="B290" t="s">
        <v>872</v>
      </c>
      <c r="C290" t="s">
        <v>1149</v>
      </c>
      <c r="D290" t="s">
        <v>875</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4.5" x14ac:dyDescent="0.35"/>
  <cols>
    <col min="1" max="1" width="14.26953125" bestFit="1" customWidth="1"/>
    <col min="2" max="2" width="5" bestFit="1" customWidth="1"/>
    <col min="3" max="3" width="60.1796875" customWidth="1"/>
    <col min="4" max="4" width="15.1796875" bestFit="1" customWidth="1"/>
    <col min="5" max="5" width="9.26953125" bestFit="1" customWidth="1"/>
    <col min="6" max="6" width="9.453125" bestFit="1" customWidth="1"/>
    <col min="7" max="7" width="12" style="37" bestFit="1" customWidth="1"/>
    <col min="8" max="9" width="19.7265625" bestFit="1" customWidth="1"/>
    <col min="10" max="10" width="17.7265625" bestFit="1" customWidth="1"/>
    <col min="11" max="12" width="255.7265625" bestFit="1" customWidth="1"/>
  </cols>
  <sheetData>
    <row r="1" spans="1:12" s="1" customFormat="1" ht="43.5" x14ac:dyDescent="0.35">
      <c r="A1" s="1" t="s">
        <v>1518</v>
      </c>
      <c r="B1" s="1" t="s">
        <v>1282</v>
      </c>
      <c r="C1" s="1" t="s">
        <v>1519</v>
      </c>
      <c r="D1" s="1" t="s">
        <v>1520</v>
      </c>
      <c r="E1" s="1" t="s">
        <v>1521</v>
      </c>
      <c r="F1" s="1" t="s">
        <v>1522</v>
      </c>
      <c r="G1" s="102" t="s">
        <v>1523</v>
      </c>
      <c r="H1" s="1" t="s">
        <v>1524</v>
      </c>
      <c r="I1" s="1" t="s">
        <v>1525</v>
      </c>
      <c r="J1" s="1" t="s">
        <v>1526</v>
      </c>
      <c r="K1" s="1" t="s">
        <v>1527</v>
      </c>
      <c r="L1" s="1" t="s">
        <v>1528</v>
      </c>
    </row>
    <row r="2" spans="1:12" hidden="1" x14ac:dyDescent="0.35">
      <c r="A2" t="s">
        <v>1529</v>
      </c>
      <c r="B2">
        <v>2020</v>
      </c>
      <c r="C2" t="s">
        <v>1530</v>
      </c>
      <c r="D2" t="s">
        <v>1531</v>
      </c>
      <c r="E2" t="s">
        <v>1532</v>
      </c>
      <c r="F2" t="s">
        <v>378</v>
      </c>
      <c r="G2" s="37">
        <v>43060</v>
      </c>
      <c r="H2">
        <v>93.4</v>
      </c>
      <c r="I2" t="s">
        <v>1533</v>
      </c>
      <c r="J2">
        <v>93.4</v>
      </c>
      <c r="K2" t="s">
        <v>1534</v>
      </c>
      <c r="L2" t="s">
        <v>1535</v>
      </c>
    </row>
    <row r="3" spans="1:12" hidden="1" x14ac:dyDescent="0.35">
      <c r="A3" t="s">
        <v>1529</v>
      </c>
      <c r="B3">
        <v>2025</v>
      </c>
      <c r="C3" t="s">
        <v>1530</v>
      </c>
      <c r="D3" t="s">
        <v>1531</v>
      </c>
      <c r="E3" t="s">
        <v>1532</v>
      </c>
      <c r="F3" t="s">
        <v>378</v>
      </c>
      <c r="G3" s="37">
        <v>37030</v>
      </c>
      <c r="H3">
        <v>117</v>
      </c>
      <c r="I3" t="s">
        <v>1533</v>
      </c>
      <c r="J3">
        <v>117</v>
      </c>
      <c r="K3" t="s">
        <v>1536</v>
      </c>
      <c r="L3" t="s">
        <v>1535</v>
      </c>
    </row>
    <row r="4" spans="1:12" hidden="1" x14ac:dyDescent="0.35">
      <c r="A4" t="s">
        <v>1529</v>
      </c>
      <c r="B4">
        <v>2030</v>
      </c>
      <c r="C4" t="s">
        <v>1530</v>
      </c>
      <c r="D4" t="s">
        <v>1531</v>
      </c>
      <c r="E4" t="s">
        <v>1532</v>
      </c>
      <c r="F4" t="s">
        <v>378</v>
      </c>
      <c r="G4" s="37">
        <v>33980</v>
      </c>
      <c r="H4">
        <v>125</v>
      </c>
      <c r="I4" t="s">
        <v>1533</v>
      </c>
      <c r="J4">
        <v>125</v>
      </c>
      <c r="K4" t="s">
        <v>1537</v>
      </c>
      <c r="L4" t="s">
        <v>1535</v>
      </c>
    </row>
    <row r="5" spans="1:12" hidden="1" x14ac:dyDescent="0.35">
      <c r="A5" t="s">
        <v>1529</v>
      </c>
      <c r="B5">
        <v>2035</v>
      </c>
      <c r="C5" t="s">
        <v>1530</v>
      </c>
      <c r="D5" t="s">
        <v>1531</v>
      </c>
      <c r="E5" t="s">
        <v>1532</v>
      </c>
      <c r="F5" t="s">
        <v>378</v>
      </c>
      <c r="G5" s="37">
        <v>32350</v>
      </c>
      <c r="H5">
        <v>133</v>
      </c>
      <c r="I5" t="s">
        <v>1533</v>
      </c>
      <c r="J5">
        <v>133</v>
      </c>
      <c r="K5" t="s">
        <v>1538</v>
      </c>
      <c r="L5" t="s">
        <v>1535</v>
      </c>
    </row>
    <row r="6" spans="1:12" hidden="1" x14ac:dyDescent="0.35">
      <c r="A6" t="s">
        <v>1529</v>
      </c>
      <c r="B6">
        <v>2040</v>
      </c>
      <c r="C6" t="s">
        <v>1530</v>
      </c>
      <c r="D6" t="s">
        <v>1531</v>
      </c>
      <c r="E6" t="s">
        <v>1532</v>
      </c>
      <c r="F6" t="s">
        <v>378</v>
      </c>
      <c r="G6" s="37">
        <v>31380</v>
      </c>
      <c r="H6">
        <v>138</v>
      </c>
      <c r="I6" t="s">
        <v>1533</v>
      </c>
      <c r="J6">
        <v>138</v>
      </c>
      <c r="K6" t="s">
        <v>1539</v>
      </c>
      <c r="L6" t="s">
        <v>1535</v>
      </c>
    </row>
    <row r="7" spans="1:12" hidden="1" x14ac:dyDescent="0.35">
      <c r="A7" t="s">
        <v>1529</v>
      </c>
      <c r="B7">
        <v>2045</v>
      </c>
      <c r="C7" t="s">
        <v>1530</v>
      </c>
      <c r="D7" t="s">
        <v>1531</v>
      </c>
      <c r="E7" t="s">
        <v>1532</v>
      </c>
      <c r="F7" t="s">
        <v>378</v>
      </c>
      <c r="G7" s="37">
        <v>30420</v>
      </c>
      <c r="H7">
        <v>143</v>
      </c>
      <c r="I7" t="s">
        <v>1533</v>
      </c>
      <c r="J7">
        <v>143</v>
      </c>
      <c r="K7" t="s">
        <v>1539</v>
      </c>
      <c r="L7" t="s">
        <v>1535</v>
      </c>
    </row>
    <row r="8" spans="1:12" hidden="1" x14ac:dyDescent="0.35">
      <c r="A8" t="s">
        <v>1529</v>
      </c>
      <c r="B8">
        <v>2050</v>
      </c>
      <c r="C8" t="s">
        <v>1530</v>
      </c>
      <c r="D8" t="s">
        <v>1531</v>
      </c>
      <c r="E8" t="s">
        <v>1532</v>
      </c>
      <c r="F8" t="s">
        <v>378</v>
      </c>
      <c r="G8" s="37">
        <v>29450</v>
      </c>
      <c r="H8">
        <v>148</v>
      </c>
      <c r="I8" t="s">
        <v>1533</v>
      </c>
      <c r="J8">
        <v>148</v>
      </c>
      <c r="K8" t="s">
        <v>1540</v>
      </c>
      <c r="L8" t="s">
        <v>1535</v>
      </c>
    </row>
    <row r="9" spans="1:12" hidden="1" x14ac:dyDescent="0.35">
      <c r="A9" t="s">
        <v>1541</v>
      </c>
      <c r="B9">
        <v>2020</v>
      </c>
      <c r="C9" t="s">
        <v>1530</v>
      </c>
      <c r="D9" t="s">
        <v>1531</v>
      </c>
      <c r="E9" t="s">
        <v>1532</v>
      </c>
      <c r="F9" t="s">
        <v>378</v>
      </c>
      <c r="G9" s="37">
        <v>43060</v>
      </c>
      <c r="H9">
        <v>93.4</v>
      </c>
      <c r="I9" t="s">
        <v>1533</v>
      </c>
      <c r="J9">
        <v>93.4</v>
      </c>
      <c r="K9" t="s">
        <v>1542</v>
      </c>
      <c r="L9" t="s">
        <v>1543</v>
      </c>
    </row>
    <row r="10" spans="1:12" hidden="1" x14ac:dyDescent="0.35">
      <c r="A10" t="s">
        <v>1541</v>
      </c>
      <c r="B10">
        <v>2025</v>
      </c>
      <c r="C10" t="s">
        <v>1530</v>
      </c>
      <c r="D10" t="s">
        <v>1531</v>
      </c>
      <c r="E10" t="s">
        <v>1532</v>
      </c>
      <c r="F10" t="s">
        <v>378</v>
      </c>
      <c r="G10" s="37">
        <v>43060</v>
      </c>
      <c r="H10">
        <v>93.4</v>
      </c>
      <c r="I10" t="s">
        <v>1533</v>
      </c>
      <c r="J10">
        <v>93.4</v>
      </c>
      <c r="K10" t="s">
        <v>1542</v>
      </c>
      <c r="L10" t="s">
        <v>1543</v>
      </c>
    </row>
    <row r="11" spans="1:12" hidden="1" x14ac:dyDescent="0.35">
      <c r="A11" t="s">
        <v>1541</v>
      </c>
      <c r="B11">
        <v>2030</v>
      </c>
      <c r="C11" t="s">
        <v>1530</v>
      </c>
      <c r="D11" t="s">
        <v>1531</v>
      </c>
      <c r="E11" t="s">
        <v>1532</v>
      </c>
      <c r="F11" t="s">
        <v>378</v>
      </c>
      <c r="G11" s="37">
        <v>43060</v>
      </c>
      <c r="H11">
        <v>93.4</v>
      </c>
      <c r="I11" t="s">
        <v>1533</v>
      </c>
      <c r="J11">
        <v>93.4</v>
      </c>
      <c r="K11" t="s">
        <v>1542</v>
      </c>
      <c r="L11" t="s">
        <v>1543</v>
      </c>
    </row>
    <row r="12" spans="1:12" hidden="1" x14ac:dyDescent="0.35">
      <c r="A12" t="s">
        <v>1541</v>
      </c>
      <c r="B12">
        <v>2035</v>
      </c>
      <c r="C12" t="s">
        <v>1530</v>
      </c>
      <c r="D12" t="s">
        <v>1531</v>
      </c>
      <c r="E12" t="s">
        <v>1532</v>
      </c>
      <c r="F12" t="s">
        <v>378</v>
      </c>
      <c r="G12" s="37">
        <v>43060</v>
      </c>
      <c r="H12">
        <v>93.4</v>
      </c>
      <c r="I12" t="s">
        <v>1533</v>
      </c>
      <c r="J12">
        <v>93.4</v>
      </c>
      <c r="K12" t="s">
        <v>1542</v>
      </c>
      <c r="L12" t="s">
        <v>1543</v>
      </c>
    </row>
    <row r="13" spans="1:12" hidden="1" x14ac:dyDescent="0.35">
      <c r="A13" t="s">
        <v>1541</v>
      </c>
      <c r="B13">
        <v>2040</v>
      </c>
      <c r="C13" t="s">
        <v>1530</v>
      </c>
      <c r="D13" t="s">
        <v>1531</v>
      </c>
      <c r="E13" t="s">
        <v>1532</v>
      </c>
      <c r="F13" t="s">
        <v>378</v>
      </c>
      <c r="G13" s="37">
        <v>43060</v>
      </c>
      <c r="H13">
        <v>93.4</v>
      </c>
      <c r="I13" t="s">
        <v>1533</v>
      </c>
      <c r="J13">
        <v>93.4</v>
      </c>
      <c r="K13" t="s">
        <v>1542</v>
      </c>
      <c r="L13" t="s">
        <v>1543</v>
      </c>
    </row>
    <row r="14" spans="1:12" hidden="1" x14ac:dyDescent="0.35">
      <c r="A14" t="s">
        <v>1541</v>
      </c>
      <c r="B14">
        <v>2045</v>
      </c>
      <c r="C14" t="s">
        <v>1530</v>
      </c>
      <c r="D14" t="s">
        <v>1531</v>
      </c>
      <c r="E14" t="s">
        <v>1532</v>
      </c>
      <c r="F14" t="s">
        <v>378</v>
      </c>
      <c r="G14" s="37">
        <v>43060</v>
      </c>
      <c r="H14">
        <v>93.4</v>
      </c>
      <c r="I14" t="s">
        <v>1533</v>
      </c>
      <c r="J14">
        <v>93.4</v>
      </c>
      <c r="K14" t="s">
        <v>1542</v>
      </c>
      <c r="L14" t="s">
        <v>1543</v>
      </c>
    </row>
    <row r="15" spans="1:12" hidden="1" x14ac:dyDescent="0.35">
      <c r="A15" t="s">
        <v>1541</v>
      </c>
      <c r="B15">
        <v>2050</v>
      </c>
      <c r="C15" t="s">
        <v>1530</v>
      </c>
      <c r="D15" t="s">
        <v>1531</v>
      </c>
      <c r="E15" t="s">
        <v>1532</v>
      </c>
      <c r="F15" t="s">
        <v>378</v>
      </c>
      <c r="G15" s="37">
        <v>43060</v>
      </c>
      <c r="H15">
        <v>93.4</v>
      </c>
      <c r="I15" t="s">
        <v>1533</v>
      </c>
      <c r="J15">
        <v>93.4</v>
      </c>
      <c r="K15" t="s">
        <v>1542</v>
      </c>
      <c r="L15" t="s">
        <v>1543</v>
      </c>
    </row>
    <row r="16" spans="1:12" hidden="1" x14ac:dyDescent="0.35">
      <c r="A16" t="s">
        <v>1544</v>
      </c>
      <c r="B16">
        <v>2020</v>
      </c>
      <c r="C16" t="s">
        <v>1530</v>
      </c>
      <c r="D16" t="s">
        <v>1531</v>
      </c>
      <c r="E16" t="s">
        <v>1532</v>
      </c>
      <c r="F16" t="s">
        <v>378</v>
      </c>
      <c r="G16" s="37">
        <v>43060</v>
      </c>
      <c r="H16">
        <v>93.4</v>
      </c>
      <c r="I16" t="s">
        <v>1533</v>
      </c>
      <c r="J16">
        <v>93.4</v>
      </c>
      <c r="K16" t="s">
        <v>1542</v>
      </c>
      <c r="L16" t="s">
        <v>1535</v>
      </c>
    </row>
    <row r="17" spans="1:12" hidden="1" x14ac:dyDescent="0.35">
      <c r="A17" t="s">
        <v>1544</v>
      </c>
      <c r="B17">
        <v>2025</v>
      </c>
      <c r="C17" t="s">
        <v>1530</v>
      </c>
      <c r="D17" t="s">
        <v>1531</v>
      </c>
      <c r="E17" t="s">
        <v>1532</v>
      </c>
      <c r="F17" t="s">
        <v>378</v>
      </c>
      <c r="G17" s="37">
        <v>39510</v>
      </c>
      <c r="H17">
        <v>104</v>
      </c>
      <c r="I17" t="s">
        <v>1533</v>
      </c>
      <c r="J17">
        <v>104</v>
      </c>
      <c r="K17" t="s">
        <v>1545</v>
      </c>
      <c r="L17" t="s">
        <v>1535</v>
      </c>
    </row>
    <row r="18" spans="1:12" hidden="1" x14ac:dyDescent="0.35">
      <c r="A18" t="s">
        <v>1544</v>
      </c>
      <c r="B18">
        <v>2030</v>
      </c>
      <c r="C18" t="s">
        <v>1530</v>
      </c>
      <c r="D18" t="s">
        <v>1531</v>
      </c>
      <c r="E18" t="s">
        <v>1532</v>
      </c>
      <c r="F18" t="s">
        <v>378</v>
      </c>
      <c r="G18" s="37">
        <v>35800</v>
      </c>
      <c r="H18">
        <v>109</v>
      </c>
      <c r="I18" t="s">
        <v>1533</v>
      </c>
      <c r="J18">
        <v>109</v>
      </c>
      <c r="K18" t="s">
        <v>1546</v>
      </c>
      <c r="L18" t="s">
        <v>1535</v>
      </c>
    </row>
    <row r="19" spans="1:12" hidden="1" x14ac:dyDescent="0.35">
      <c r="A19" t="s">
        <v>1544</v>
      </c>
      <c r="B19">
        <v>2035</v>
      </c>
      <c r="C19" t="s">
        <v>1530</v>
      </c>
      <c r="D19" t="s">
        <v>1531</v>
      </c>
      <c r="E19" t="s">
        <v>1532</v>
      </c>
      <c r="F19" t="s">
        <v>378</v>
      </c>
      <c r="G19" s="37">
        <v>34800</v>
      </c>
      <c r="H19">
        <v>112</v>
      </c>
      <c r="I19" t="s">
        <v>1533</v>
      </c>
      <c r="J19">
        <v>112</v>
      </c>
      <c r="K19" t="s">
        <v>1547</v>
      </c>
      <c r="L19" t="s">
        <v>1535</v>
      </c>
    </row>
    <row r="20" spans="1:12" hidden="1" x14ac:dyDescent="0.35">
      <c r="A20" t="s">
        <v>1544</v>
      </c>
      <c r="B20">
        <v>2040</v>
      </c>
      <c r="C20" t="s">
        <v>1530</v>
      </c>
      <c r="D20" t="s">
        <v>1531</v>
      </c>
      <c r="E20" t="s">
        <v>1532</v>
      </c>
      <c r="F20" t="s">
        <v>378</v>
      </c>
      <c r="G20" s="37">
        <v>33560</v>
      </c>
      <c r="H20">
        <v>117</v>
      </c>
      <c r="I20" t="s">
        <v>1533</v>
      </c>
      <c r="J20">
        <v>117</v>
      </c>
      <c r="K20" t="s">
        <v>1539</v>
      </c>
      <c r="L20" t="s">
        <v>1535</v>
      </c>
    </row>
    <row r="21" spans="1:12" hidden="1" x14ac:dyDescent="0.35">
      <c r="A21" t="s">
        <v>1544</v>
      </c>
      <c r="B21">
        <v>2045</v>
      </c>
      <c r="C21" t="s">
        <v>1530</v>
      </c>
      <c r="D21" t="s">
        <v>1531</v>
      </c>
      <c r="E21" t="s">
        <v>1532</v>
      </c>
      <c r="F21" t="s">
        <v>378</v>
      </c>
      <c r="G21" s="37">
        <v>32310</v>
      </c>
      <c r="H21">
        <v>121</v>
      </c>
      <c r="I21" t="s">
        <v>1533</v>
      </c>
      <c r="J21">
        <v>121</v>
      </c>
      <c r="K21" t="s">
        <v>1539</v>
      </c>
      <c r="L21" t="s">
        <v>1535</v>
      </c>
    </row>
    <row r="22" spans="1:12" hidden="1" x14ac:dyDescent="0.35">
      <c r="A22" t="s">
        <v>1544</v>
      </c>
      <c r="B22">
        <v>2050</v>
      </c>
      <c r="C22" t="s">
        <v>1530</v>
      </c>
      <c r="D22" t="s">
        <v>1531</v>
      </c>
      <c r="E22" t="s">
        <v>1532</v>
      </c>
      <c r="F22" t="s">
        <v>378</v>
      </c>
      <c r="G22" s="37">
        <v>31060</v>
      </c>
      <c r="H22">
        <v>126</v>
      </c>
      <c r="I22" t="s">
        <v>1533</v>
      </c>
      <c r="J22">
        <v>126</v>
      </c>
      <c r="K22" t="s">
        <v>1548</v>
      </c>
      <c r="L22" t="s">
        <v>1535</v>
      </c>
    </row>
    <row r="23" spans="1:12" hidden="1" x14ac:dyDescent="0.35">
      <c r="A23" t="s">
        <v>1529</v>
      </c>
      <c r="B23">
        <v>2020</v>
      </c>
      <c r="C23" t="s">
        <v>1549</v>
      </c>
      <c r="D23" t="s">
        <v>1531</v>
      </c>
      <c r="E23" t="s">
        <v>1532</v>
      </c>
      <c r="F23" t="s">
        <v>378</v>
      </c>
      <c r="G23" s="37">
        <v>55650</v>
      </c>
      <c r="H23">
        <v>86.9</v>
      </c>
      <c r="I23" t="s">
        <v>1533</v>
      </c>
      <c r="J23">
        <v>86.9</v>
      </c>
      <c r="K23" t="s">
        <v>1534</v>
      </c>
      <c r="L23" t="s">
        <v>1535</v>
      </c>
    </row>
    <row r="24" spans="1:12" hidden="1" x14ac:dyDescent="0.35">
      <c r="A24" t="s">
        <v>1529</v>
      </c>
      <c r="B24">
        <v>2025</v>
      </c>
      <c r="C24" t="s">
        <v>1549</v>
      </c>
      <c r="D24" t="s">
        <v>1531</v>
      </c>
      <c r="E24" t="s">
        <v>1532</v>
      </c>
      <c r="F24" t="s">
        <v>378</v>
      </c>
      <c r="G24" s="37">
        <v>44680</v>
      </c>
      <c r="H24">
        <v>110</v>
      </c>
      <c r="I24" t="s">
        <v>1533</v>
      </c>
      <c r="J24">
        <v>110</v>
      </c>
      <c r="K24" t="s">
        <v>1536</v>
      </c>
      <c r="L24" t="s">
        <v>1535</v>
      </c>
    </row>
    <row r="25" spans="1:12" hidden="1" x14ac:dyDescent="0.35">
      <c r="A25" t="s">
        <v>1529</v>
      </c>
      <c r="B25">
        <v>2030</v>
      </c>
      <c r="C25" t="s">
        <v>1549</v>
      </c>
      <c r="D25" t="s">
        <v>1531</v>
      </c>
      <c r="E25" t="s">
        <v>1532</v>
      </c>
      <c r="F25" t="s">
        <v>378</v>
      </c>
      <c r="G25" s="37">
        <v>39050</v>
      </c>
      <c r="H25">
        <v>120</v>
      </c>
      <c r="I25" t="s">
        <v>1533</v>
      </c>
      <c r="J25">
        <v>120</v>
      </c>
      <c r="K25" t="s">
        <v>1537</v>
      </c>
      <c r="L25" t="s">
        <v>1535</v>
      </c>
    </row>
    <row r="26" spans="1:12" hidden="1" x14ac:dyDescent="0.35">
      <c r="A26" t="s">
        <v>1529</v>
      </c>
      <c r="B26">
        <v>2035</v>
      </c>
      <c r="C26" t="s">
        <v>1549</v>
      </c>
      <c r="D26" t="s">
        <v>1531</v>
      </c>
      <c r="E26" t="s">
        <v>1532</v>
      </c>
      <c r="F26" t="s">
        <v>378</v>
      </c>
      <c r="G26" s="37">
        <v>36510</v>
      </c>
      <c r="H26">
        <v>124</v>
      </c>
      <c r="I26" t="s">
        <v>1533</v>
      </c>
      <c r="J26">
        <v>124</v>
      </c>
      <c r="K26" t="s">
        <v>1538</v>
      </c>
      <c r="L26" t="s">
        <v>1535</v>
      </c>
    </row>
    <row r="27" spans="1:12" hidden="1" x14ac:dyDescent="0.35">
      <c r="A27" t="s">
        <v>1529</v>
      </c>
      <c r="B27">
        <v>2040</v>
      </c>
      <c r="C27" t="s">
        <v>1549</v>
      </c>
      <c r="D27" t="s">
        <v>1531</v>
      </c>
      <c r="E27" t="s">
        <v>1532</v>
      </c>
      <c r="F27" t="s">
        <v>378</v>
      </c>
      <c r="G27" s="37">
        <v>35170</v>
      </c>
      <c r="H27">
        <v>128</v>
      </c>
      <c r="I27" t="s">
        <v>1533</v>
      </c>
      <c r="J27">
        <v>128</v>
      </c>
      <c r="K27" t="s">
        <v>1539</v>
      </c>
      <c r="L27" t="s">
        <v>1535</v>
      </c>
    </row>
    <row r="28" spans="1:12" hidden="1" x14ac:dyDescent="0.35">
      <c r="A28" t="s">
        <v>1529</v>
      </c>
      <c r="B28">
        <v>2045</v>
      </c>
      <c r="C28" t="s">
        <v>1549</v>
      </c>
      <c r="D28" t="s">
        <v>1531</v>
      </c>
      <c r="E28" t="s">
        <v>1532</v>
      </c>
      <c r="F28" t="s">
        <v>378</v>
      </c>
      <c r="G28" s="37">
        <v>33830</v>
      </c>
      <c r="H28">
        <v>133</v>
      </c>
      <c r="I28" t="s">
        <v>1533</v>
      </c>
      <c r="J28">
        <v>133</v>
      </c>
      <c r="K28" t="s">
        <v>1539</v>
      </c>
      <c r="L28" t="s">
        <v>1535</v>
      </c>
    </row>
    <row r="29" spans="1:12" hidden="1" x14ac:dyDescent="0.35">
      <c r="A29" t="s">
        <v>1529</v>
      </c>
      <c r="B29">
        <v>2050</v>
      </c>
      <c r="C29" t="s">
        <v>1549</v>
      </c>
      <c r="D29" t="s">
        <v>1531</v>
      </c>
      <c r="E29" t="s">
        <v>1532</v>
      </c>
      <c r="F29" t="s">
        <v>378</v>
      </c>
      <c r="G29" s="37">
        <v>32480</v>
      </c>
      <c r="H29">
        <v>138</v>
      </c>
      <c r="I29" t="s">
        <v>1533</v>
      </c>
      <c r="J29">
        <v>138</v>
      </c>
      <c r="K29" t="s">
        <v>1540</v>
      </c>
      <c r="L29" t="s">
        <v>1535</v>
      </c>
    </row>
    <row r="30" spans="1:12" hidden="1" x14ac:dyDescent="0.35">
      <c r="A30" t="s">
        <v>1541</v>
      </c>
      <c r="B30">
        <v>2020</v>
      </c>
      <c r="C30" t="s">
        <v>1549</v>
      </c>
      <c r="D30" t="s">
        <v>1531</v>
      </c>
      <c r="E30" t="s">
        <v>1532</v>
      </c>
      <c r="F30" t="s">
        <v>378</v>
      </c>
      <c r="G30" s="37">
        <v>55650</v>
      </c>
      <c r="H30">
        <v>86.9</v>
      </c>
      <c r="I30" t="s">
        <v>1533</v>
      </c>
      <c r="J30">
        <v>86.9</v>
      </c>
      <c r="K30" t="s">
        <v>1542</v>
      </c>
      <c r="L30" t="s">
        <v>1543</v>
      </c>
    </row>
    <row r="31" spans="1:12" hidden="1" x14ac:dyDescent="0.35">
      <c r="A31" t="s">
        <v>1541</v>
      </c>
      <c r="B31">
        <v>2025</v>
      </c>
      <c r="C31" t="s">
        <v>1549</v>
      </c>
      <c r="D31" t="s">
        <v>1531</v>
      </c>
      <c r="E31" t="s">
        <v>1532</v>
      </c>
      <c r="F31" t="s">
        <v>378</v>
      </c>
      <c r="G31" s="37">
        <v>55650</v>
      </c>
      <c r="H31">
        <v>86.9</v>
      </c>
      <c r="I31" t="s">
        <v>1533</v>
      </c>
      <c r="J31">
        <v>86.9</v>
      </c>
      <c r="K31" t="s">
        <v>1542</v>
      </c>
      <c r="L31" t="s">
        <v>1543</v>
      </c>
    </row>
    <row r="32" spans="1:12" hidden="1" x14ac:dyDescent="0.35">
      <c r="A32" t="s">
        <v>1541</v>
      </c>
      <c r="B32">
        <v>2030</v>
      </c>
      <c r="C32" t="s">
        <v>1549</v>
      </c>
      <c r="D32" t="s">
        <v>1531</v>
      </c>
      <c r="E32" t="s">
        <v>1532</v>
      </c>
      <c r="F32" t="s">
        <v>378</v>
      </c>
      <c r="G32" s="37">
        <v>55650</v>
      </c>
      <c r="H32">
        <v>86.9</v>
      </c>
      <c r="I32" t="s">
        <v>1533</v>
      </c>
      <c r="J32">
        <v>86.9</v>
      </c>
      <c r="K32" t="s">
        <v>1542</v>
      </c>
      <c r="L32" t="s">
        <v>1543</v>
      </c>
    </row>
    <row r="33" spans="1:12" hidden="1" x14ac:dyDescent="0.35">
      <c r="A33" t="s">
        <v>1541</v>
      </c>
      <c r="B33">
        <v>2035</v>
      </c>
      <c r="C33" t="s">
        <v>1549</v>
      </c>
      <c r="D33" t="s">
        <v>1531</v>
      </c>
      <c r="E33" t="s">
        <v>1532</v>
      </c>
      <c r="F33" t="s">
        <v>378</v>
      </c>
      <c r="G33" s="37">
        <v>55650</v>
      </c>
      <c r="H33">
        <v>86.9</v>
      </c>
      <c r="I33" t="s">
        <v>1533</v>
      </c>
      <c r="J33">
        <v>86.9</v>
      </c>
      <c r="K33" t="s">
        <v>1542</v>
      </c>
      <c r="L33" t="s">
        <v>1543</v>
      </c>
    </row>
    <row r="34" spans="1:12" hidden="1" x14ac:dyDescent="0.35">
      <c r="A34" t="s">
        <v>1541</v>
      </c>
      <c r="B34">
        <v>2040</v>
      </c>
      <c r="C34" t="s">
        <v>1549</v>
      </c>
      <c r="D34" t="s">
        <v>1531</v>
      </c>
      <c r="E34" t="s">
        <v>1532</v>
      </c>
      <c r="F34" t="s">
        <v>378</v>
      </c>
      <c r="G34" s="37">
        <v>55650</v>
      </c>
      <c r="H34">
        <v>86.9</v>
      </c>
      <c r="I34" t="s">
        <v>1533</v>
      </c>
      <c r="J34">
        <v>86.9</v>
      </c>
      <c r="K34" t="s">
        <v>1542</v>
      </c>
      <c r="L34" t="s">
        <v>1543</v>
      </c>
    </row>
    <row r="35" spans="1:12" hidden="1" x14ac:dyDescent="0.35">
      <c r="A35" t="s">
        <v>1541</v>
      </c>
      <c r="B35">
        <v>2045</v>
      </c>
      <c r="C35" t="s">
        <v>1549</v>
      </c>
      <c r="D35" t="s">
        <v>1531</v>
      </c>
      <c r="E35" t="s">
        <v>1532</v>
      </c>
      <c r="F35" t="s">
        <v>378</v>
      </c>
      <c r="G35" s="37">
        <v>55650</v>
      </c>
      <c r="H35">
        <v>86.9</v>
      </c>
      <c r="I35" t="s">
        <v>1533</v>
      </c>
      <c r="J35">
        <v>86.9</v>
      </c>
      <c r="K35" t="s">
        <v>1542</v>
      </c>
      <c r="L35" t="s">
        <v>1543</v>
      </c>
    </row>
    <row r="36" spans="1:12" hidden="1" x14ac:dyDescent="0.35">
      <c r="A36" t="s">
        <v>1541</v>
      </c>
      <c r="B36">
        <v>2050</v>
      </c>
      <c r="C36" t="s">
        <v>1549</v>
      </c>
      <c r="D36" t="s">
        <v>1531</v>
      </c>
      <c r="E36" t="s">
        <v>1532</v>
      </c>
      <c r="F36" t="s">
        <v>378</v>
      </c>
      <c r="G36" s="37">
        <v>55650</v>
      </c>
      <c r="H36">
        <v>86.9</v>
      </c>
      <c r="I36" t="s">
        <v>1533</v>
      </c>
      <c r="J36">
        <v>86.9</v>
      </c>
      <c r="K36" t="s">
        <v>1542</v>
      </c>
      <c r="L36" t="s">
        <v>1543</v>
      </c>
    </row>
    <row r="37" spans="1:12" hidden="1" x14ac:dyDescent="0.35">
      <c r="A37" t="s">
        <v>1544</v>
      </c>
      <c r="B37">
        <v>2020</v>
      </c>
      <c r="C37" t="s">
        <v>1549</v>
      </c>
      <c r="D37" t="s">
        <v>1531</v>
      </c>
      <c r="E37" t="s">
        <v>1532</v>
      </c>
      <c r="F37" t="s">
        <v>378</v>
      </c>
      <c r="G37" s="37">
        <v>55650</v>
      </c>
      <c r="H37">
        <v>86.9</v>
      </c>
      <c r="I37" t="s">
        <v>1533</v>
      </c>
      <c r="J37">
        <v>86.9</v>
      </c>
      <c r="K37" t="s">
        <v>1542</v>
      </c>
      <c r="L37" t="s">
        <v>1535</v>
      </c>
    </row>
    <row r="38" spans="1:12" hidden="1" x14ac:dyDescent="0.35">
      <c r="A38" t="s">
        <v>1544</v>
      </c>
      <c r="B38">
        <v>2025</v>
      </c>
      <c r="C38" t="s">
        <v>1549</v>
      </c>
      <c r="D38" t="s">
        <v>1531</v>
      </c>
      <c r="E38" t="s">
        <v>1532</v>
      </c>
      <c r="F38" t="s">
        <v>378</v>
      </c>
      <c r="G38" s="37">
        <v>48860</v>
      </c>
      <c r="H38">
        <v>97.1</v>
      </c>
      <c r="I38" t="s">
        <v>1533</v>
      </c>
      <c r="J38">
        <v>97.1</v>
      </c>
      <c r="K38" t="s">
        <v>1545</v>
      </c>
      <c r="L38" t="s">
        <v>1535</v>
      </c>
    </row>
    <row r="39" spans="1:12" hidden="1" x14ac:dyDescent="0.35">
      <c r="A39" t="s">
        <v>1544</v>
      </c>
      <c r="B39">
        <v>2030</v>
      </c>
      <c r="C39" t="s">
        <v>1549</v>
      </c>
      <c r="D39" t="s">
        <v>1531</v>
      </c>
      <c r="E39" t="s">
        <v>1532</v>
      </c>
      <c r="F39" t="s">
        <v>378</v>
      </c>
      <c r="G39" s="37">
        <v>42830</v>
      </c>
      <c r="H39">
        <v>103</v>
      </c>
      <c r="I39" t="s">
        <v>1533</v>
      </c>
      <c r="J39">
        <v>103</v>
      </c>
      <c r="K39" t="s">
        <v>1546</v>
      </c>
      <c r="L39" t="s">
        <v>1535</v>
      </c>
    </row>
    <row r="40" spans="1:12" hidden="1" x14ac:dyDescent="0.35">
      <c r="A40" t="s">
        <v>1544</v>
      </c>
      <c r="B40">
        <v>2035</v>
      </c>
      <c r="C40" t="s">
        <v>1549</v>
      </c>
      <c r="D40" t="s">
        <v>1531</v>
      </c>
      <c r="E40" t="s">
        <v>1532</v>
      </c>
      <c r="F40" t="s">
        <v>378</v>
      </c>
      <c r="G40" s="37">
        <v>41780</v>
      </c>
      <c r="H40">
        <v>103</v>
      </c>
      <c r="I40" t="s">
        <v>1533</v>
      </c>
      <c r="J40">
        <v>103</v>
      </c>
      <c r="K40" t="s">
        <v>1547</v>
      </c>
      <c r="L40" t="s">
        <v>1535</v>
      </c>
    </row>
    <row r="41" spans="1:12" hidden="1" x14ac:dyDescent="0.35">
      <c r="A41" t="s">
        <v>1544</v>
      </c>
      <c r="B41">
        <v>2040</v>
      </c>
      <c r="C41" t="s">
        <v>1549</v>
      </c>
      <c r="D41" t="s">
        <v>1531</v>
      </c>
      <c r="E41" t="s">
        <v>1532</v>
      </c>
      <c r="F41" t="s">
        <v>378</v>
      </c>
      <c r="G41" s="37">
        <v>40040</v>
      </c>
      <c r="H41">
        <v>107</v>
      </c>
      <c r="I41" t="s">
        <v>1533</v>
      </c>
      <c r="J41">
        <v>107</v>
      </c>
      <c r="K41" t="s">
        <v>1539</v>
      </c>
      <c r="L41" t="s">
        <v>1535</v>
      </c>
    </row>
    <row r="42" spans="1:12" hidden="1" x14ac:dyDescent="0.35">
      <c r="A42" t="s">
        <v>1544</v>
      </c>
      <c r="B42">
        <v>2045</v>
      </c>
      <c r="C42" t="s">
        <v>1549</v>
      </c>
      <c r="D42" t="s">
        <v>1531</v>
      </c>
      <c r="E42" t="s">
        <v>1532</v>
      </c>
      <c r="F42" t="s">
        <v>378</v>
      </c>
      <c r="G42" s="37">
        <v>38300</v>
      </c>
      <c r="H42">
        <v>111</v>
      </c>
      <c r="I42" t="s">
        <v>1533</v>
      </c>
      <c r="J42">
        <v>111</v>
      </c>
      <c r="K42" t="s">
        <v>1539</v>
      </c>
      <c r="L42" t="s">
        <v>1535</v>
      </c>
    </row>
    <row r="43" spans="1:12" hidden="1" x14ac:dyDescent="0.35">
      <c r="A43" t="s">
        <v>1544</v>
      </c>
      <c r="B43">
        <v>2050</v>
      </c>
      <c r="C43" t="s">
        <v>1549</v>
      </c>
      <c r="D43" t="s">
        <v>1531</v>
      </c>
      <c r="E43" t="s">
        <v>1532</v>
      </c>
      <c r="F43" t="s">
        <v>378</v>
      </c>
      <c r="G43" s="37">
        <v>36560</v>
      </c>
      <c r="H43">
        <v>115</v>
      </c>
      <c r="I43" t="s">
        <v>1533</v>
      </c>
      <c r="J43">
        <v>115</v>
      </c>
      <c r="K43" t="s">
        <v>1548</v>
      </c>
      <c r="L43" t="s">
        <v>1535</v>
      </c>
    </row>
    <row r="44" spans="1:12" hidden="1" x14ac:dyDescent="0.35">
      <c r="A44" t="s">
        <v>1529</v>
      </c>
      <c r="B44">
        <v>2020</v>
      </c>
      <c r="C44" t="s">
        <v>1550</v>
      </c>
      <c r="D44" t="s">
        <v>1531</v>
      </c>
      <c r="E44" t="s">
        <v>1532</v>
      </c>
      <c r="F44" t="s">
        <v>378</v>
      </c>
      <c r="G44" s="37">
        <v>74860</v>
      </c>
      <c r="H44">
        <v>75.2</v>
      </c>
      <c r="I44" t="s">
        <v>1533</v>
      </c>
      <c r="J44">
        <v>75.2</v>
      </c>
      <c r="K44" t="s">
        <v>1534</v>
      </c>
      <c r="L44" t="s">
        <v>1535</v>
      </c>
    </row>
    <row r="45" spans="1:12" hidden="1" x14ac:dyDescent="0.35">
      <c r="A45" t="s">
        <v>1529</v>
      </c>
      <c r="B45">
        <v>2025</v>
      </c>
      <c r="C45" t="s">
        <v>1550</v>
      </c>
      <c r="D45" t="s">
        <v>1531</v>
      </c>
      <c r="E45" t="s">
        <v>1532</v>
      </c>
      <c r="F45" t="s">
        <v>378</v>
      </c>
      <c r="G45" s="37">
        <v>54980</v>
      </c>
      <c r="H45">
        <v>99.4</v>
      </c>
      <c r="I45" t="s">
        <v>1533</v>
      </c>
      <c r="J45">
        <v>99.4</v>
      </c>
      <c r="K45" t="s">
        <v>1536</v>
      </c>
      <c r="L45" t="s">
        <v>1535</v>
      </c>
    </row>
    <row r="46" spans="1:12" hidden="1" x14ac:dyDescent="0.35">
      <c r="A46" t="s">
        <v>1529</v>
      </c>
      <c r="B46">
        <v>2030</v>
      </c>
      <c r="C46" t="s">
        <v>1550</v>
      </c>
      <c r="D46" t="s">
        <v>1531</v>
      </c>
      <c r="E46" t="s">
        <v>1532</v>
      </c>
      <c r="F46" t="s">
        <v>378</v>
      </c>
      <c r="G46" s="37">
        <v>46030</v>
      </c>
      <c r="H46">
        <v>109</v>
      </c>
      <c r="I46" t="s">
        <v>1533</v>
      </c>
      <c r="J46">
        <v>109</v>
      </c>
      <c r="K46" t="s">
        <v>1537</v>
      </c>
      <c r="L46" t="s">
        <v>1535</v>
      </c>
    </row>
    <row r="47" spans="1:12" hidden="1" x14ac:dyDescent="0.35">
      <c r="A47" t="s">
        <v>1529</v>
      </c>
      <c r="B47">
        <v>2035</v>
      </c>
      <c r="C47" t="s">
        <v>1550</v>
      </c>
      <c r="D47" t="s">
        <v>1531</v>
      </c>
      <c r="E47" t="s">
        <v>1532</v>
      </c>
      <c r="F47" t="s">
        <v>378</v>
      </c>
      <c r="G47" s="37">
        <v>40380</v>
      </c>
      <c r="H47">
        <v>120</v>
      </c>
      <c r="I47" t="s">
        <v>1533</v>
      </c>
      <c r="J47">
        <v>120</v>
      </c>
      <c r="K47" t="s">
        <v>1538</v>
      </c>
      <c r="L47" t="s">
        <v>1535</v>
      </c>
    </row>
    <row r="48" spans="1:12" hidden="1" x14ac:dyDescent="0.35">
      <c r="A48" t="s">
        <v>1529</v>
      </c>
      <c r="B48">
        <v>2040</v>
      </c>
      <c r="C48" t="s">
        <v>1550</v>
      </c>
      <c r="D48" t="s">
        <v>1531</v>
      </c>
      <c r="E48" t="s">
        <v>1532</v>
      </c>
      <c r="F48" t="s">
        <v>378</v>
      </c>
      <c r="G48" s="37">
        <v>38690</v>
      </c>
      <c r="H48">
        <v>124</v>
      </c>
      <c r="I48" t="s">
        <v>1533</v>
      </c>
      <c r="J48">
        <v>124</v>
      </c>
      <c r="K48" t="s">
        <v>1539</v>
      </c>
      <c r="L48" t="s">
        <v>1535</v>
      </c>
    </row>
    <row r="49" spans="1:12" hidden="1" x14ac:dyDescent="0.35">
      <c r="A49" t="s">
        <v>1529</v>
      </c>
      <c r="B49">
        <v>2045</v>
      </c>
      <c r="C49" t="s">
        <v>1550</v>
      </c>
      <c r="D49" t="s">
        <v>1531</v>
      </c>
      <c r="E49" t="s">
        <v>1532</v>
      </c>
      <c r="F49" t="s">
        <v>378</v>
      </c>
      <c r="G49" s="37">
        <v>37000</v>
      </c>
      <c r="H49">
        <v>129</v>
      </c>
      <c r="I49" t="s">
        <v>1533</v>
      </c>
      <c r="J49">
        <v>129</v>
      </c>
      <c r="K49" t="s">
        <v>1539</v>
      </c>
      <c r="L49" t="s">
        <v>1535</v>
      </c>
    </row>
    <row r="50" spans="1:12" hidden="1" x14ac:dyDescent="0.35">
      <c r="A50" t="s">
        <v>1529</v>
      </c>
      <c r="B50">
        <v>2050</v>
      </c>
      <c r="C50" t="s">
        <v>1550</v>
      </c>
      <c r="D50" t="s">
        <v>1531</v>
      </c>
      <c r="E50" t="s">
        <v>1532</v>
      </c>
      <c r="F50" t="s">
        <v>378</v>
      </c>
      <c r="G50" s="37">
        <v>35310</v>
      </c>
      <c r="H50">
        <v>134</v>
      </c>
      <c r="I50" t="s">
        <v>1533</v>
      </c>
      <c r="J50">
        <v>134</v>
      </c>
      <c r="K50" t="s">
        <v>1540</v>
      </c>
      <c r="L50" t="s">
        <v>1535</v>
      </c>
    </row>
    <row r="51" spans="1:12" hidden="1" x14ac:dyDescent="0.35">
      <c r="A51" t="s">
        <v>1541</v>
      </c>
      <c r="B51">
        <v>2020</v>
      </c>
      <c r="C51" t="s">
        <v>1550</v>
      </c>
      <c r="D51" t="s">
        <v>1531</v>
      </c>
      <c r="E51" t="s">
        <v>1532</v>
      </c>
      <c r="F51" t="s">
        <v>378</v>
      </c>
      <c r="G51" s="37">
        <v>74860</v>
      </c>
      <c r="H51">
        <v>75.2</v>
      </c>
      <c r="I51" t="s">
        <v>1533</v>
      </c>
      <c r="J51">
        <v>75.2</v>
      </c>
      <c r="K51" t="s">
        <v>1542</v>
      </c>
      <c r="L51" t="s">
        <v>1543</v>
      </c>
    </row>
    <row r="52" spans="1:12" hidden="1" x14ac:dyDescent="0.35">
      <c r="A52" t="s">
        <v>1541</v>
      </c>
      <c r="B52">
        <v>2025</v>
      </c>
      <c r="C52" t="s">
        <v>1550</v>
      </c>
      <c r="D52" t="s">
        <v>1531</v>
      </c>
      <c r="E52" t="s">
        <v>1532</v>
      </c>
      <c r="F52" t="s">
        <v>378</v>
      </c>
      <c r="G52" s="37">
        <v>74860</v>
      </c>
      <c r="H52">
        <v>75.2</v>
      </c>
      <c r="I52" t="s">
        <v>1533</v>
      </c>
      <c r="J52">
        <v>75.2</v>
      </c>
      <c r="K52" t="s">
        <v>1542</v>
      </c>
      <c r="L52" t="s">
        <v>1543</v>
      </c>
    </row>
    <row r="53" spans="1:12" hidden="1" x14ac:dyDescent="0.35">
      <c r="A53" t="s">
        <v>1541</v>
      </c>
      <c r="B53">
        <v>2030</v>
      </c>
      <c r="C53" t="s">
        <v>1550</v>
      </c>
      <c r="D53" t="s">
        <v>1531</v>
      </c>
      <c r="E53" t="s">
        <v>1532</v>
      </c>
      <c r="F53" t="s">
        <v>378</v>
      </c>
      <c r="G53" s="37">
        <v>74860</v>
      </c>
      <c r="H53">
        <v>75.2</v>
      </c>
      <c r="I53" t="s">
        <v>1533</v>
      </c>
      <c r="J53">
        <v>75.2</v>
      </c>
      <c r="K53" t="s">
        <v>1542</v>
      </c>
      <c r="L53" t="s">
        <v>1543</v>
      </c>
    </row>
    <row r="54" spans="1:12" hidden="1" x14ac:dyDescent="0.35">
      <c r="A54" t="s">
        <v>1541</v>
      </c>
      <c r="B54">
        <v>2035</v>
      </c>
      <c r="C54" t="s">
        <v>1550</v>
      </c>
      <c r="D54" t="s">
        <v>1531</v>
      </c>
      <c r="E54" t="s">
        <v>1532</v>
      </c>
      <c r="F54" t="s">
        <v>378</v>
      </c>
      <c r="G54" s="37">
        <v>74860</v>
      </c>
      <c r="H54">
        <v>75.2</v>
      </c>
      <c r="I54" t="s">
        <v>1533</v>
      </c>
      <c r="J54">
        <v>75.2</v>
      </c>
      <c r="K54" t="s">
        <v>1542</v>
      </c>
      <c r="L54" t="s">
        <v>1543</v>
      </c>
    </row>
    <row r="55" spans="1:12" hidden="1" x14ac:dyDescent="0.35">
      <c r="A55" t="s">
        <v>1541</v>
      </c>
      <c r="B55">
        <v>2040</v>
      </c>
      <c r="C55" t="s">
        <v>1550</v>
      </c>
      <c r="D55" t="s">
        <v>1531</v>
      </c>
      <c r="E55" t="s">
        <v>1532</v>
      </c>
      <c r="F55" t="s">
        <v>378</v>
      </c>
      <c r="G55" s="37">
        <v>74860</v>
      </c>
      <c r="H55">
        <v>75.2</v>
      </c>
      <c r="I55" t="s">
        <v>1533</v>
      </c>
      <c r="J55">
        <v>75.2</v>
      </c>
      <c r="K55" t="s">
        <v>1542</v>
      </c>
      <c r="L55" t="s">
        <v>1543</v>
      </c>
    </row>
    <row r="56" spans="1:12" hidden="1" x14ac:dyDescent="0.35">
      <c r="A56" t="s">
        <v>1541</v>
      </c>
      <c r="B56">
        <v>2045</v>
      </c>
      <c r="C56" t="s">
        <v>1550</v>
      </c>
      <c r="D56" t="s">
        <v>1531</v>
      </c>
      <c r="E56" t="s">
        <v>1532</v>
      </c>
      <c r="F56" t="s">
        <v>378</v>
      </c>
      <c r="G56" s="37">
        <v>74860</v>
      </c>
      <c r="H56">
        <v>75.2</v>
      </c>
      <c r="I56" t="s">
        <v>1533</v>
      </c>
      <c r="J56">
        <v>75.2</v>
      </c>
      <c r="K56" t="s">
        <v>1542</v>
      </c>
      <c r="L56" t="s">
        <v>1543</v>
      </c>
    </row>
    <row r="57" spans="1:12" hidden="1" x14ac:dyDescent="0.35">
      <c r="A57" t="s">
        <v>1541</v>
      </c>
      <c r="B57">
        <v>2050</v>
      </c>
      <c r="C57" t="s">
        <v>1550</v>
      </c>
      <c r="D57" t="s">
        <v>1531</v>
      </c>
      <c r="E57" t="s">
        <v>1532</v>
      </c>
      <c r="F57" t="s">
        <v>378</v>
      </c>
      <c r="G57" s="37">
        <v>74860</v>
      </c>
      <c r="H57">
        <v>75.2</v>
      </c>
      <c r="I57" t="s">
        <v>1533</v>
      </c>
      <c r="J57">
        <v>75.2</v>
      </c>
      <c r="K57" t="s">
        <v>1542</v>
      </c>
      <c r="L57" t="s">
        <v>1543</v>
      </c>
    </row>
    <row r="58" spans="1:12" hidden="1" x14ac:dyDescent="0.35">
      <c r="A58" t="s">
        <v>1544</v>
      </c>
      <c r="B58">
        <v>2020</v>
      </c>
      <c r="C58" t="s">
        <v>1550</v>
      </c>
      <c r="D58" t="s">
        <v>1531</v>
      </c>
      <c r="E58" t="s">
        <v>1532</v>
      </c>
      <c r="F58" t="s">
        <v>378</v>
      </c>
      <c r="G58" s="37">
        <v>74860</v>
      </c>
      <c r="H58">
        <v>75.2</v>
      </c>
      <c r="I58" t="s">
        <v>1533</v>
      </c>
      <c r="J58">
        <v>75.2</v>
      </c>
      <c r="K58" t="s">
        <v>1542</v>
      </c>
      <c r="L58" t="s">
        <v>1535</v>
      </c>
    </row>
    <row r="59" spans="1:12" hidden="1" x14ac:dyDescent="0.35">
      <c r="A59" t="s">
        <v>1544</v>
      </c>
      <c r="B59">
        <v>2025</v>
      </c>
      <c r="C59" t="s">
        <v>1550</v>
      </c>
      <c r="D59" t="s">
        <v>1531</v>
      </c>
      <c r="E59" t="s">
        <v>1532</v>
      </c>
      <c r="F59" t="s">
        <v>378</v>
      </c>
      <c r="G59" s="37">
        <v>63150</v>
      </c>
      <c r="H59">
        <v>84.5</v>
      </c>
      <c r="I59" t="s">
        <v>1533</v>
      </c>
      <c r="J59">
        <v>84.5</v>
      </c>
      <c r="K59" t="s">
        <v>1545</v>
      </c>
      <c r="L59" t="s">
        <v>1535</v>
      </c>
    </row>
    <row r="60" spans="1:12" hidden="1" x14ac:dyDescent="0.35">
      <c r="A60" t="s">
        <v>1544</v>
      </c>
      <c r="B60">
        <v>2030</v>
      </c>
      <c r="C60" t="s">
        <v>1550</v>
      </c>
      <c r="D60" t="s">
        <v>1531</v>
      </c>
      <c r="E60" t="s">
        <v>1532</v>
      </c>
      <c r="F60" t="s">
        <v>378</v>
      </c>
      <c r="G60" s="37">
        <v>52340</v>
      </c>
      <c r="H60">
        <v>92.6</v>
      </c>
      <c r="I60" t="s">
        <v>1533</v>
      </c>
      <c r="J60">
        <v>92.6</v>
      </c>
      <c r="K60" t="s">
        <v>1546</v>
      </c>
      <c r="L60" t="s">
        <v>1535</v>
      </c>
    </row>
    <row r="61" spans="1:12" hidden="1" x14ac:dyDescent="0.35">
      <c r="A61" t="s">
        <v>1544</v>
      </c>
      <c r="B61">
        <v>2035</v>
      </c>
      <c r="C61" t="s">
        <v>1550</v>
      </c>
      <c r="D61" t="s">
        <v>1531</v>
      </c>
      <c r="E61" t="s">
        <v>1532</v>
      </c>
      <c r="F61" t="s">
        <v>378</v>
      </c>
      <c r="G61" s="37">
        <v>49530</v>
      </c>
      <c r="H61">
        <v>98.3</v>
      </c>
      <c r="I61" t="s">
        <v>1533</v>
      </c>
      <c r="J61">
        <v>98.3</v>
      </c>
      <c r="K61" t="s">
        <v>1547</v>
      </c>
      <c r="L61" t="s">
        <v>1535</v>
      </c>
    </row>
    <row r="62" spans="1:12" hidden="1" x14ac:dyDescent="0.35">
      <c r="A62" t="s">
        <v>1544</v>
      </c>
      <c r="B62">
        <v>2040</v>
      </c>
      <c r="C62" t="s">
        <v>1550</v>
      </c>
      <c r="D62" t="s">
        <v>1531</v>
      </c>
      <c r="E62" t="s">
        <v>1532</v>
      </c>
      <c r="F62" t="s">
        <v>378</v>
      </c>
      <c r="G62" s="37">
        <v>47080</v>
      </c>
      <c r="H62">
        <v>102</v>
      </c>
      <c r="I62" t="s">
        <v>1533</v>
      </c>
      <c r="J62">
        <v>102</v>
      </c>
      <c r="K62" t="s">
        <v>1539</v>
      </c>
      <c r="L62" t="s">
        <v>1535</v>
      </c>
    </row>
    <row r="63" spans="1:12" hidden="1" x14ac:dyDescent="0.35">
      <c r="A63" t="s">
        <v>1544</v>
      </c>
      <c r="B63">
        <v>2045</v>
      </c>
      <c r="C63" t="s">
        <v>1550</v>
      </c>
      <c r="D63" t="s">
        <v>1531</v>
      </c>
      <c r="E63" t="s">
        <v>1532</v>
      </c>
      <c r="F63" t="s">
        <v>378</v>
      </c>
      <c r="G63" s="37">
        <v>44630</v>
      </c>
      <c r="H63">
        <v>107</v>
      </c>
      <c r="I63" t="s">
        <v>1533</v>
      </c>
      <c r="J63">
        <v>107</v>
      </c>
      <c r="K63" t="s">
        <v>1539</v>
      </c>
      <c r="L63" t="s">
        <v>1535</v>
      </c>
    </row>
    <row r="64" spans="1:12" hidden="1" x14ac:dyDescent="0.35">
      <c r="A64" t="s">
        <v>1544</v>
      </c>
      <c r="B64">
        <v>2050</v>
      </c>
      <c r="C64" t="s">
        <v>1550</v>
      </c>
      <c r="D64" t="s">
        <v>1531</v>
      </c>
      <c r="E64" t="s">
        <v>1532</v>
      </c>
      <c r="F64" t="s">
        <v>378</v>
      </c>
      <c r="G64" s="37">
        <v>42170</v>
      </c>
      <c r="H64">
        <v>111</v>
      </c>
      <c r="I64" t="s">
        <v>1533</v>
      </c>
      <c r="J64">
        <v>111</v>
      </c>
      <c r="K64" t="s">
        <v>1548</v>
      </c>
      <c r="L64" t="s">
        <v>1535</v>
      </c>
    </row>
    <row r="65" spans="1:12" hidden="1" x14ac:dyDescent="0.35">
      <c r="A65" t="s">
        <v>1529</v>
      </c>
      <c r="B65">
        <v>2020</v>
      </c>
      <c r="C65" t="s">
        <v>1551</v>
      </c>
      <c r="D65" t="s">
        <v>1552</v>
      </c>
      <c r="E65" t="s">
        <v>1532</v>
      </c>
      <c r="F65" t="s">
        <v>378</v>
      </c>
      <c r="G65" s="37">
        <v>29030</v>
      </c>
      <c r="H65">
        <v>25.6</v>
      </c>
      <c r="I65" t="s">
        <v>1533</v>
      </c>
      <c r="J65">
        <v>25.6</v>
      </c>
      <c r="K65" t="s">
        <v>1553</v>
      </c>
      <c r="L65" t="s">
        <v>1535</v>
      </c>
    </row>
    <row r="66" spans="1:12" hidden="1" x14ac:dyDescent="0.35">
      <c r="A66" t="s">
        <v>1529</v>
      </c>
      <c r="B66">
        <v>2025</v>
      </c>
      <c r="C66" t="s">
        <v>1551</v>
      </c>
      <c r="D66" t="s">
        <v>1552</v>
      </c>
      <c r="E66" t="s">
        <v>1532</v>
      </c>
      <c r="F66" t="s">
        <v>378</v>
      </c>
      <c r="G66" s="37">
        <v>29610</v>
      </c>
      <c r="H66">
        <v>36.799999999999997</v>
      </c>
      <c r="I66" t="s">
        <v>1533</v>
      </c>
      <c r="J66">
        <v>36.799999999999997</v>
      </c>
      <c r="K66" t="s">
        <v>1554</v>
      </c>
      <c r="L66" t="s">
        <v>1535</v>
      </c>
    </row>
    <row r="67" spans="1:12" hidden="1" x14ac:dyDescent="0.35">
      <c r="A67" t="s">
        <v>1529</v>
      </c>
      <c r="B67">
        <v>2030</v>
      </c>
      <c r="C67" t="s">
        <v>1551</v>
      </c>
      <c r="D67" t="s">
        <v>1552</v>
      </c>
      <c r="E67" t="s">
        <v>1532</v>
      </c>
      <c r="F67" t="s">
        <v>378</v>
      </c>
      <c r="G67" s="37">
        <v>31100</v>
      </c>
      <c r="H67">
        <v>40.6</v>
      </c>
      <c r="I67" t="s">
        <v>1533</v>
      </c>
      <c r="J67">
        <v>40.6</v>
      </c>
      <c r="K67" t="s">
        <v>1555</v>
      </c>
      <c r="L67" t="s">
        <v>1535</v>
      </c>
    </row>
    <row r="68" spans="1:12" hidden="1" x14ac:dyDescent="0.35">
      <c r="A68" t="s">
        <v>1529</v>
      </c>
      <c r="B68">
        <v>2035</v>
      </c>
      <c r="C68" t="s">
        <v>1551</v>
      </c>
      <c r="D68" t="s">
        <v>1552</v>
      </c>
      <c r="E68" t="s">
        <v>1532</v>
      </c>
      <c r="F68" t="s">
        <v>378</v>
      </c>
      <c r="G68" s="37">
        <v>31900</v>
      </c>
      <c r="H68">
        <v>44.8</v>
      </c>
      <c r="I68" t="s">
        <v>1533</v>
      </c>
      <c r="J68">
        <v>44.8</v>
      </c>
      <c r="K68" t="s">
        <v>1556</v>
      </c>
      <c r="L68" t="s">
        <v>1535</v>
      </c>
    </row>
    <row r="69" spans="1:12" hidden="1" x14ac:dyDescent="0.35">
      <c r="A69" t="s">
        <v>1529</v>
      </c>
      <c r="B69">
        <v>2040</v>
      </c>
      <c r="C69" t="s">
        <v>1551</v>
      </c>
      <c r="D69" t="s">
        <v>1552</v>
      </c>
      <c r="E69" t="s">
        <v>1532</v>
      </c>
      <c r="F69" t="s">
        <v>378</v>
      </c>
      <c r="G69" s="37">
        <v>31250</v>
      </c>
      <c r="H69">
        <v>49</v>
      </c>
      <c r="I69" t="s">
        <v>1533</v>
      </c>
      <c r="J69">
        <v>49</v>
      </c>
      <c r="K69" t="s">
        <v>1539</v>
      </c>
      <c r="L69" t="s">
        <v>1535</v>
      </c>
    </row>
    <row r="70" spans="1:12" hidden="1" x14ac:dyDescent="0.35">
      <c r="A70" t="s">
        <v>1529</v>
      </c>
      <c r="B70">
        <v>2045</v>
      </c>
      <c r="C70" t="s">
        <v>1551</v>
      </c>
      <c r="D70" t="s">
        <v>1552</v>
      </c>
      <c r="E70" t="s">
        <v>1532</v>
      </c>
      <c r="F70" t="s">
        <v>378</v>
      </c>
      <c r="G70" s="37">
        <v>30600</v>
      </c>
      <c r="H70">
        <v>53.2</v>
      </c>
      <c r="I70" t="s">
        <v>1533</v>
      </c>
      <c r="J70">
        <v>53.2</v>
      </c>
      <c r="K70" t="s">
        <v>1539</v>
      </c>
      <c r="L70" t="s">
        <v>1535</v>
      </c>
    </row>
    <row r="71" spans="1:12" hidden="1" x14ac:dyDescent="0.35">
      <c r="A71" t="s">
        <v>1529</v>
      </c>
      <c r="B71">
        <v>2050</v>
      </c>
      <c r="C71" t="s">
        <v>1551</v>
      </c>
      <c r="D71" t="s">
        <v>1552</v>
      </c>
      <c r="E71" t="s">
        <v>1532</v>
      </c>
      <c r="F71" t="s">
        <v>378</v>
      </c>
      <c r="G71" s="37">
        <v>29950</v>
      </c>
      <c r="H71">
        <v>53.2</v>
      </c>
      <c r="I71" t="s">
        <v>1533</v>
      </c>
      <c r="J71">
        <v>53.2</v>
      </c>
      <c r="K71" t="s">
        <v>1557</v>
      </c>
      <c r="L71" t="s">
        <v>1535</v>
      </c>
    </row>
    <row r="72" spans="1:12" hidden="1" x14ac:dyDescent="0.35">
      <c r="A72" t="s">
        <v>1541</v>
      </c>
      <c r="B72">
        <v>2020</v>
      </c>
      <c r="C72" t="s">
        <v>1551</v>
      </c>
      <c r="D72" t="s">
        <v>1552</v>
      </c>
      <c r="E72" t="s">
        <v>1532</v>
      </c>
      <c r="F72" t="s">
        <v>378</v>
      </c>
      <c r="G72" s="37">
        <v>29030</v>
      </c>
      <c r="H72">
        <v>25.6</v>
      </c>
      <c r="I72" t="s">
        <v>1533</v>
      </c>
      <c r="J72">
        <v>25.6</v>
      </c>
      <c r="K72" t="s">
        <v>1558</v>
      </c>
      <c r="L72" t="s">
        <v>1535</v>
      </c>
    </row>
    <row r="73" spans="1:12" hidden="1" x14ac:dyDescent="0.35">
      <c r="A73" t="s">
        <v>1541</v>
      </c>
      <c r="B73">
        <v>2025</v>
      </c>
      <c r="C73" t="s">
        <v>1551</v>
      </c>
      <c r="D73" t="s">
        <v>1552</v>
      </c>
      <c r="E73" t="s">
        <v>1532</v>
      </c>
      <c r="F73" t="s">
        <v>378</v>
      </c>
      <c r="G73" s="37">
        <v>29030</v>
      </c>
      <c r="H73">
        <v>25.6</v>
      </c>
      <c r="I73" t="s">
        <v>1533</v>
      </c>
      <c r="J73">
        <v>25.6</v>
      </c>
      <c r="K73" t="s">
        <v>1558</v>
      </c>
      <c r="L73" t="s">
        <v>1535</v>
      </c>
    </row>
    <row r="74" spans="1:12" hidden="1" x14ac:dyDescent="0.35">
      <c r="A74" t="s">
        <v>1541</v>
      </c>
      <c r="B74">
        <v>2030</v>
      </c>
      <c r="C74" t="s">
        <v>1551</v>
      </c>
      <c r="D74" t="s">
        <v>1552</v>
      </c>
      <c r="E74" t="s">
        <v>1532</v>
      </c>
      <c r="F74" t="s">
        <v>378</v>
      </c>
      <c r="G74" s="37">
        <v>29030</v>
      </c>
      <c r="H74">
        <v>25.6</v>
      </c>
      <c r="I74" t="s">
        <v>1533</v>
      </c>
      <c r="J74">
        <v>25.6</v>
      </c>
      <c r="K74" t="s">
        <v>1558</v>
      </c>
      <c r="L74" t="s">
        <v>1535</v>
      </c>
    </row>
    <row r="75" spans="1:12" hidden="1" x14ac:dyDescent="0.35">
      <c r="A75" t="s">
        <v>1541</v>
      </c>
      <c r="B75">
        <v>2035</v>
      </c>
      <c r="C75" t="s">
        <v>1551</v>
      </c>
      <c r="D75" t="s">
        <v>1552</v>
      </c>
      <c r="E75" t="s">
        <v>1532</v>
      </c>
      <c r="F75" t="s">
        <v>378</v>
      </c>
      <c r="G75" s="37">
        <v>29030</v>
      </c>
      <c r="H75">
        <v>25.6</v>
      </c>
      <c r="I75" t="s">
        <v>1533</v>
      </c>
      <c r="J75">
        <v>25.6</v>
      </c>
      <c r="K75" t="s">
        <v>1558</v>
      </c>
      <c r="L75" t="s">
        <v>1535</v>
      </c>
    </row>
    <row r="76" spans="1:12" hidden="1" x14ac:dyDescent="0.35">
      <c r="A76" t="s">
        <v>1541</v>
      </c>
      <c r="B76">
        <v>2040</v>
      </c>
      <c r="C76" t="s">
        <v>1551</v>
      </c>
      <c r="D76" t="s">
        <v>1552</v>
      </c>
      <c r="E76" t="s">
        <v>1532</v>
      </c>
      <c r="F76" t="s">
        <v>378</v>
      </c>
      <c r="G76" s="37">
        <v>29030</v>
      </c>
      <c r="H76">
        <v>25.6</v>
      </c>
      <c r="I76" t="s">
        <v>1533</v>
      </c>
      <c r="J76">
        <v>25.6</v>
      </c>
      <c r="K76" t="s">
        <v>1558</v>
      </c>
      <c r="L76" t="s">
        <v>1535</v>
      </c>
    </row>
    <row r="77" spans="1:12" hidden="1" x14ac:dyDescent="0.35">
      <c r="A77" t="s">
        <v>1541</v>
      </c>
      <c r="B77">
        <v>2045</v>
      </c>
      <c r="C77" t="s">
        <v>1551</v>
      </c>
      <c r="D77" t="s">
        <v>1552</v>
      </c>
      <c r="E77" t="s">
        <v>1532</v>
      </c>
      <c r="F77" t="s">
        <v>378</v>
      </c>
      <c r="G77" s="37">
        <v>29030</v>
      </c>
      <c r="H77">
        <v>25.6</v>
      </c>
      <c r="I77" t="s">
        <v>1533</v>
      </c>
      <c r="J77">
        <v>25.6</v>
      </c>
      <c r="K77" t="s">
        <v>1558</v>
      </c>
      <c r="L77" t="s">
        <v>1535</v>
      </c>
    </row>
    <row r="78" spans="1:12" hidden="1" x14ac:dyDescent="0.35">
      <c r="A78" t="s">
        <v>1541</v>
      </c>
      <c r="B78">
        <v>2050</v>
      </c>
      <c r="C78" t="s">
        <v>1551</v>
      </c>
      <c r="D78" t="s">
        <v>1552</v>
      </c>
      <c r="E78" t="s">
        <v>1532</v>
      </c>
      <c r="F78" t="s">
        <v>378</v>
      </c>
      <c r="G78" s="37">
        <v>29030</v>
      </c>
      <c r="H78">
        <v>25.6</v>
      </c>
      <c r="I78" t="s">
        <v>1533</v>
      </c>
      <c r="J78">
        <v>25.6</v>
      </c>
      <c r="K78" t="s">
        <v>1558</v>
      </c>
      <c r="L78" t="s">
        <v>1535</v>
      </c>
    </row>
    <row r="79" spans="1:12" hidden="1" x14ac:dyDescent="0.35">
      <c r="A79" t="s">
        <v>1544</v>
      </c>
      <c r="B79">
        <v>2020</v>
      </c>
      <c r="C79" t="s">
        <v>1551</v>
      </c>
      <c r="D79" t="s">
        <v>1552</v>
      </c>
      <c r="E79" t="s">
        <v>1532</v>
      </c>
      <c r="F79" t="s">
        <v>378</v>
      </c>
      <c r="G79" s="37">
        <v>29030</v>
      </c>
      <c r="H79">
        <v>25.6</v>
      </c>
      <c r="I79" t="s">
        <v>1533</v>
      </c>
      <c r="J79">
        <v>25.6</v>
      </c>
      <c r="K79" t="s">
        <v>1559</v>
      </c>
      <c r="L79" t="s">
        <v>1535</v>
      </c>
    </row>
    <row r="80" spans="1:12" hidden="1" x14ac:dyDescent="0.35">
      <c r="A80" t="s">
        <v>1544</v>
      </c>
      <c r="B80">
        <v>2025</v>
      </c>
      <c r="C80" t="s">
        <v>1551</v>
      </c>
      <c r="D80" t="s">
        <v>1552</v>
      </c>
      <c r="E80" t="s">
        <v>1532</v>
      </c>
      <c r="F80" t="s">
        <v>378</v>
      </c>
      <c r="G80" s="37">
        <v>30990</v>
      </c>
      <c r="H80">
        <v>29.1</v>
      </c>
      <c r="I80" t="s">
        <v>1533</v>
      </c>
      <c r="J80">
        <v>29.1</v>
      </c>
      <c r="K80" t="s">
        <v>1560</v>
      </c>
      <c r="L80" t="s">
        <v>1535</v>
      </c>
    </row>
    <row r="81" spans="1:12" hidden="1" x14ac:dyDescent="0.35">
      <c r="A81" t="s">
        <v>1544</v>
      </c>
      <c r="B81">
        <v>2030</v>
      </c>
      <c r="C81" t="s">
        <v>1551</v>
      </c>
      <c r="D81" t="s">
        <v>1552</v>
      </c>
      <c r="E81" t="s">
        <v>1532</v>
      </c>
      <c r="F81" t="s">
        <v>378</v>
      </c>
      <c r="G81" s="37">
        <v>31200</v>
      </c>
      <c r="H81">
        <v>33.9</v>
      </c>
      <c r="I81" t="s">
        <v>1533</v>
      </c>
      <c r="J81">
        <v>33.9</v>
      </c>
      <c r="K81" t="s">
        <v>1561</v>
      </c>
      <c r="L81" t="s">
        <v>1535</v>
      </c>
    </row>
    <row r="82" spans="1:12" hidden="1" x14ac:dyDescent="0.35">
      <c r="A82" t="s">
        <v>1544</v>
      </c>
      <c r="B82">
        <v>2035</v>
      </c>
      <c r="C82" t="s">
        <v>1551</v>
      </c>
      <c r="D82" t="s">
        <v>1552</v>
      </c>
      <c r="E82" t="s">
        <v>1532</v>
      </c>
      <c r="F82" t="s">
        <v>378</v>
      </c>
      <c r="G82" s="37">
        <v>30800</v>
      </c>
      <c r="H82">
        <v>37.5</v>
      </c>
      <c r="I82" t="s">
        <v>1533</v>
      </c>
      <c r="J82">
        <v>37.5</v>
      </c>
      <c r="K82" t="s">
        <v>1562</v>
      </c>
      <c r="L82" t="s">
        <v>1535</v>
      </c>
    </row>
    <row r="83" spans="1:12" hidden="1" x14ac:dyDescent="0.35">
      <c r="A83" t="s">
        <v>1544</v>
      </c>
      <c r="B83">
        <v>2040</v>
      </c>
      <c r="C83" t="s">
        <v>1551</v>
      </c>
      <c r="D83" t="s">
        <v>1552</v>
      </c>
      <c r="E83" t="s">
        <v>1532</v>
      </c>
      <c r="F83" t="s">
        <v>378</v>
      </c>
      <c r="G83" s="37">
        <v>30310</v>
      </c>
      <c r="H83">
        <v>38.9</v>
      </c>
      <c r="I83" t="s">
        <v>1533</v>
      </c>
      <c r="J83">
        <v>38.9</v>
      </c>
      <c r="K83" t="s">
        <v>1539</v>
      </c>
      <c r="L83" t="s">
        <v>1535</v>
      </c>
    </row>
    <row r="84" spans="1:12" hidden="1" x14ac:dyDescent="0.35">
      <c r="A84" t="s">
        <v>1544</v>
      </c>
      <c r="B84">
        <v>2045</v>
      </c>
      <c r="C84" t="s">
        <v>1551</v>
      </c>
      <c r="D84" t="s">
        <v>1552</v>
      </c>
      <c r="E84" t="s">
        <v>1532</v>
      </c>
      <c r="F84" t="s">
        <v>378</v>
      </c>
      <c r="G84" s="37">
        <v>29830</v>
      </c>
      <c r="H84">
        <v>40.200000000000003</v>
      </c>
      <c r="I84" t="s">
        <v>1533</v>
      </c>
      <c r="J84">
        <v>40.200000000000003</v>
      </c>
      <c r="K84" t="s">
        <v>1539</v>
      </c>
      <c r="L84" t="s">
        <v>1535</v>
      </c>
    </row>
    <row r="85" spans="1:12" hidden="1" x14ac:dyDescent="0.35">
      <c r="A85" t="s">
        <v>1544</v>
      </c>
      <c r="B85">
        <v>2050</v>
      </c>
      <c r="C85" t="s">
        <v>1551</v>
      </c>
      <c r="D85" t="s">
        <v>1552</v>
      </c>
      <c r="E85" t="s">
        <v>1532</v>
      </c>
      <c r="F85" t="s">
        <v>378</v>
      </c>
      <c r="G85" s="37">
        <v>29340</v>
      </c>
      <c r="H85">
        <v>41.6</v>
      </c>
      <c r="I85" t="s">
        <v>1533</v>
      </c>
      <c r="J85">
        <v>41.6</v>
      </c>
      <c r="K85" t="s">
        <v>1563</v>
      </c>
      <c r="L85" t="s">
        <v>1535</v>
      </c>
    </row>
    <row r="86" spans="1:12" hidden="1" x14ac:dyDescent="0.35">
      <c r="A86" t="s">
        <v>1529</v>
      </c>
      <c r="B86">
        <v>2020</v>
      </c>
      <c r="C86" t="s">
        <v>1564</v>
      </c>
      <c r="D86" t="s">
        <v>1158</v>
      </c>
      <c r="E86" t="s">
        <v>1532</v>
      </c>
      <c r="F86" t="s">
        <v>378</v>
      </c>
      <c r="G86" s="37">
        <v>53140</v>
      </c>
      <c r="H86">
        <v>56.7</v>
      </c>
      <c r="I86" t="s">
        <v>1533</v>
      </c>
      <c r="J86">
        <v>56.7</v>
      </c>
      <c r="K86" t="s">
        <v>1565</v>
      </c>
      <c r="L86" t="s">
        <v>1566</v>
      </c>
    </row>
    <row r="87" spans="1:12" hidden="1" x14ac:dyDescent="0.35">
      <c r="A87" t="s">
        <v>1529</v>
      </c>
      <c r="B87">
        <v>2025</v>
      </c>
      <c r="C87" t="s">
        <v>1564</v>
      </c>
      <c r="D87" t="s">
        <v>1158</v>
      </c>
      <c r="E87" t="s">
        <v>1532</v>
      </c>
      <c r="F87" t="s">
        <v>378</v>
      </c>
      <c r="G87" s="37">
        <v>44490</v>
      </c>
      <c r="H87">
        <v>69.099999999999994</v>
      </c>
      <c r="I87" t="s">
        <v>1533</v>
      </c>
      <c r="J87">
        <v>69.099999999999994</v>
      </c>
      <c r="K87" t="s">
        <v>1565</v>
      </c>
      <c r="L87" t="s">
        <v>1566</v>
      </c>
    </row>
    <row r="88" spans="1:12" hidden="1" x14ac:dyDescent="0.35">
      <c r="A88" t="s">
        <v>1529</v>
      </c>
      <c r="B88">
        <v>2030</v>
      </c>
      <c r="C88" t="s">
        <v>1564</v>
      </c>
      <c r="D88" t="s">
        <v>1158</v>
      </c>
      <c r="E88" t="s">
        <v>1532</v>
      </c>
      <c r="F88" t="s">
        <v>378</v>
      </c>
      <c r="G88" s="37">
        <v>37770</v>
      </c>
      <c r="H88">
        <v>75.8</v>
      </c>
      <c r="I88" t="s">
        <v>1533</v>
      </c>
      <c r="J88">
        <v>75.8</v>
      </c>
      <c r="K88" t="s">
        <v>1565</v>
      </c>
      <c r="L88" t="s">
        <v>1566</v>
      </c>
    </row>
    <row r="89" spans="1:12" hidden="1" x14ac:dyDescent="0.35">
      <c r="A89" t="s">
        <v>1529</v>
      </c>
      <c r="B89">
        <v>2035</v>
      </c>
      <c r="C89" t="s">
        <v>1564</v>
      </c>
      <c r="D89" t="s">
        <v>1158</v>
      </c>
      <c r="E89" t="s">
        <v>1532</v>
      </c>
      <c r="F89" t="s">
        <v>378</v>
      </c>
      <c r="G89" s="37">
        <v>34440</v>
      </c>
      <c r="H89">
        <v>89.5</v>
      </c>
      <c r="I89" t="s">
        <v>1533</v>
      </c>
      <c r="J89">
        <v>89.5</v>
      </c>
      <c r="K89" t="s">
        <v>1565</v>
      </c>
      <c r="L89" t="s">
        <v>1566</v>
      </c>
    </row>
    <row r="90" spans="1:12" hidden="1" x14ac:dyDescent="0.35">
      <c r="A90" t="s">
        <v>1529</v>
      </c>
      <c r="B90">
        <v>2040</v>
      </c>
      <c r="C90" t="s">
        <v>1564</v>
      </c>
      <c r="D90" t="s">
        <v>1158</v>
      </c>
      <c r="E90" t="s">
        <v>1532</v>
      </c>
      <c r="F90" t="s">
        <v>378</v>
      </c>
      <c r="G90" s="37">
        <v>32970</v>
      </c>
      <c r="H90">
        <v>92.9</v>
      </c>
      <c r="I90" t="s">
        <v>1533</v>
      </c>
      <c r="J90">
        <v>92.9</v>
      </c>
      <c r="K90" t="s">
        <v>1565</v>
      </c>
      <c r="L90" t="s">
        <v>1566</v>
      </c>
    </row>
    <row r="91" spans="1:12" hidden="1" x14ac:dyDescent="0.35">
      <c r="A91" t="s">
        <v>1529</v>
      </c>
      <c r="B91">
        <v>2045</v>
      </c>
      <c r="C91" t="s">
        <v>1564</v>
      </c>
      <c r="D91" t="s">
        <v>1158</v>
      </c>
      <c r="E91" t="s">
        <v>1532</v>
      </c>
      <c r="F91" t="s">
        <v>378</v>
      </c>
      <c r="G91" s="37">
        <v>31490</v>
      </c>
      <c r="H91">
        <v>96.3</v>
      </c>
      <c r="I91" t="s">
        <v>1533</v>
      </c>
      <c r="J91">
        <v>96.3</v>
      </c>
      <c r="K91" t="s">
        <v>1565</v>
      </c>
      <c r="L91" t="s">
        <v>1566</v>
      </c>
    </row>
    <row r="92" spans="1:12" hidden="1" x14ac:dyDescent="0.35">
      <c r="A92" t="s">
        <v>1529</v>
      </c>
      <c r="B92">
        <v>2050</v>
      </c>
      <c r="C92" t="s">
        <v>1564</v>
      </c>
      <c r="D92" t="s">
        <v>1158</v>
      </c>
      <c r="E92" t="s">
        <v>1532</v>
      </c>
      <c r="F92" t="s">
        <v>378</v>
      </c>
      <c r="G92" s="37">
        <v>30020</v>
      </c>
      <c r="H92">
        <v>99.7</v>
      </c>
      <c r="I92" t="s">
        <v>1533</v>
      </c>
      <c r="J92">
        <v>99.7</v>
      </c>
      <c r="K92" t="s">
        <v>1565</v>
      </c>
      <c r="L92" t="s">
        <v>1566</v>
      </c>
    </row>
    <row r="93" spans="1:12" hidden="1" x14ac:dyDescent="0.35">
      <c r="A93" t="s">
        <v>1541</v>
      </c>
      <c r="B93">
        <v>2020</v>
      </c>
      <c r="C93" t="s">
        <v>1564</v>
      </c>
      <c r="D93" t="s">
        <v>1158</v>
      </c>
      <c r="E93" t="s">
        <v>1532</v>
      </c>
      <c r="F93" t="s">
        <v>378</v>
      </c>
      <c r="G93" s="37">
        <v>53140</v>
      </c>
      <c r="H93">
        <v>56.7</v>
      </c>
      <c r="I93" t="s">
        <v>1533</v>
      </c>
      <c r="J93">
        <v>56.7</v>
      </c>
      <c r="K93" t="s">
        <v>1565</v>
      </c>
      <c r="L93" t="s">
        <v>1566</v>
      </c>
    </row>
    <row r="94" spans="1:12" hidden="1" x14ac:dyDescent="0.35">
      <c r="A94" t="s">
        <v>1541</v>
      </c>
      <c r="B94">
        <v>2025</v>
      </c>
      <c r="C94" t="s">
        <v>1564</v>
      </c>
      <c r="D94" t="s">
        <v>1158</v>
      </c>
      <c r="E94" t="s">
        <v>1532</v>
      </c>
      <c r="F94" t="s">
        <v>378</v>
      </c>
      <c r="G94" s="37">
        <v>53140</v>
      </c>
      <c r="H94">
        <v>56.7</v>
      </c>
      <c r="I94" t="s">
        <v>1533</v>
      </c>
      <c r="J94">
        <v>56.7</v>
      </c>
      <c r="K94" t="s">
        <v>1567</v>
      </c>
      <c r="L94" t="s">
        <v>1566</v>
      </c>
    </row>
    <row r="95" spans="1:12" hidden="1" x14ac:dyDescent="0.35">
      <c r="A95" t="s">
        <v>1541</v>
      </c>
      <c r="B95">
        <v>2030</v>
      </c>
      <c r="C95" t="s">
        <v>1564</v>
      </c>
      <c r="D95" t="s">
        <v>1158</v>
      </c>
      <c r="E95" t="s">
        <v>1532</v>
      </c>
      <c r="F95" t="s">
        <v>378</v>
      </c>
      <c r="G95" s="37">
        <v>53140</v>
      </c>
      <c r="H95">
        <v>56.7</v>
      </c>
      <c r="I95" t="s">
        <v>1533</v>
      </c>
      <c r="J95">
        <v>56.7</v>
      </c>
      <c r="K95" t="s">
        <v>1567</v>
      </c>
      <c r="L95" t="s">
        <v>1566</v>
      </c>
    </row>
    <row r="96" spans="1:12" hidden="1" x14ac:dyDescent="0.35">
      <c r="A96" t="s">
        <v>1541</v>
      </c>
      <c r="B96">
        <v>2035</v>
      </c>
      <c r="C96" t="s">
        <v>1564</v>
      </c>
      <c r="D96" t="s">
        <v>1158</v>
      </c>
      <c r="E96" t="s">
        <v>1532</v>
      </c>
      <c r="F96" t="s">
        <v>378</v>
      </c>
      <c r="G96" s="37">
        <v>53140</v>
      </c>
      <c r="H96">
        <v>56.7</v>
      </c>
      <c r="I96" t="s">
        <v>1533</v>
      </c>
      <c r="J96">
        <v>56.7</v>
      </c>
      <c r="K96" t="s">
        <v>1567</v>
      </c>
      <c r="L96" t="s">
        <v>1566</v>
      </c>
    </row>
    <row r="97" spans="1:12" hidden="1" x14ac:dyDescent="0.35">
      <c r="A97" t="s">
        <v>1541</v>
      </c>
      <c r="B97">
        <v>2040</v>
      </c>
      <c r="C97" t="s">
        <v>1564</v>
      </c>
      <c r="D97" t="s">
        <v>1158</v>
      </c>
      <c r="E97" t="s">
        <v>1532</v>
      </c>
      <c r="F97" t="s">
        <v>378</v>
      </c>
      <c r="G97" s="37">
        <v>53140</v>
      </c>
      <c r="H97">
        <v>56.7</v>
      </c>
      <c r="I97" t="s">
        <v>1533</v>
      </c>
      <c r="J97">
        <v>56.7</v>
      </c>
      <c r="K97" t="s">
        <v>1567</v>
      </c>
      <c r="L97" t="s">
        <v>1566</v>
      </c>
    </row>
    <row r="98" spans="1:12" hidden="1" x14ac:dyDescent="0.35">
      <c r="A98" t="s">
        <v>1541</v>
      </c>
      <c r="B98">
        <v>2045</v>
      </c>
      <c r="C98" t="s">
        <v>1564</v>
      </c>
      <c r="D98" t="s">
        <v>1158</v>
      </c>
      <c r="E98" t="s">
        <v>1532</v>
      </c>
      <c r="F98" t="s">
        <v>378</v>
      </c>
      <c r="G98" s="37">
        <v>53140</v>
      </c>
      <c r="H98">
        <v>56.7</v>
      </c>
      <c r="I98" t="s">
        <v>1533</v>
      </c>
      <c r="J98">
        <v>56.7</v>
      </c>
      <c r="K98" t="s">
        <v>1567</v>
      </c>
      <c r="L98" t="s">
        <v>1566</v>
      </c>
    </row>
    <row r="99" spans="1:12" hidden="1" x14ac:dyDescent="0.35">
      <c r="A99" t="s">
        <v>1541</v>
      </c>
      <c r="B99">
        <v>2050</v>
      </c>
      <c r="C99" t="s">
        <v>1564</v>
      </c>
      <c r="D99" t="s">
        <v>1158</v>
      </c>
      <c r="E99" t="s">
        <v>1532</v>
      </c>
      <c r="F99" t="s">
        <v>378</v>
      </c>
      <c r="G99" s="37">
        <v>53140</v>
      </c>
      <c r="H99">
        <v>56.7</v>
      </c>
      <c r="I99" t="s">
        <v>1533</v>
      </c>
      <c r="J99">
        <v>56.7</v>
      </c>
      <c r="K99" t="s">
        <v>1567</v>
      </c>
      <c r="L99" t="s">
        <v>1566</v>
      </c>
    </row>
    <row r="100" spans="1:12" hidden="1" x14ac:dyDescent="0.35">
      <c r="A100" t="s">
        <v>1544</v>
      </c>
      <c r="B100">
        <v>2020</v>
      </c>
      <c r="C100" t="s">
        <v>1564</v>
      </c>
      <c r="D100" t="s">
        <v>1158</v>
      </c>
      <c r="E100" t="s">
        <v>1532</v>
      </c>
      <c r="F100" t="s">
        <v>378</v>
      </c>
      <c r="G100" s="37">
        <v>53140</v>
      </c>
      <c r="H100">
        <v>56.7</v>
      </c>
      <c r="I100" t="s">
        <v>1533</v>
      </c>
      <c r="J100">
        <v>56.7</v>
      </c>
      <c r="K100" t="s">
        <v>1565</v>
      </c>
      <c r="L100" t="s">
        <v>1566</v>
      </c>
    </row>
    <row r="101" spans="1:12" hidden="1" x14ac:dyDescent="0.35">
      <c r="A101" t="s">
        <v>1544</v>
      </c>
      <c r="B101">
        <v>2025</v>
      </c>
      <c r="C101" t="s">
        <v>1564</v>
      </c>
      <c r="D101" t="s">
        <v>1158</v>
      </c>
      <c r="E101" t="s">
        <v>1532</v>
      </c>
      <c r="F101" t="s">
        <v>378</v>
      </c>
      <c r="G101" s="37">
        <v>45980</v>
      </c>
      <c r="H101">
        <v>62.4</v>
      </c>
      <c r="I101" t="s">
        <v>1533</v>
      </c>
      <c r="J101">
        <v>62.4</v>
      </c>
      <c r="K101" t="s">
        <v>1565</v>
      </c>
      <c r="L101" t="s">
        <v>1566</v>
      </c>
    </row>
    <row r="102" spans="1:12" hidden="1" x14ac:dyDescent="0.35">
      <c r="A102" t="s">
        <v>1544</v>
      </c>
      <c r="B102">
        <v>2030</v>
      </c>
      <c r="C102" t="s">
        <v>1564</v>
      </c>
      <c r="D102" t="s">
        <v>1158</v>
      </c>
      <c r="E102" t="s">
        <v>1532</v>
      </c>
      <c r="F102" t="s">
        <v>378</v>
      </c>
      <c r="G102" s="37">
        <v>41090</v>
      </c>
      <c r="H102">
        <v>64.2</v>
      </c>
      <c r="I102" t="s">
        <v>1533</v>
      </c>
      <c r="J102">
        <v>64.2</v>
      </c>
      <c r="K102" t="s">
        <v>1565</v>
      </c>
      <c r="L102" t="s">
        <v>1566</v>
      </c>
    </row>
    <row r="103" spans="1:12" hidden="1" x14ac:dyDescent="0.35">
      <c r="A103" t="s">
        <v>1544</v>
      </c>
      <c r="B103">
        <v>2035</v>
      </c>
      <c r="C103" t="s">
        <v>1564</v>
      </c>
      <c r="D103" t="s">
        <v>1158</v>
      </c>
      <c r="E103" t="s">
        <v>1532</v>
      </c>
      <c r="F103" t="s">
        <v>378</v>
      </c>
      <c r="G103" s="37">
        <v>37740</v>
      </c>
      <c r="H103">
        <v>72.099999999999994</v>
      </c>
      <c r="I103" t="s">
        <v>1533</v>
      </c>
      <c r="J103">
        <v>72.099999999999994</v>
      </c>
      <c r="K103" t="s">
        <v>1565</v>
      </c>
      <c r="L103" t="s">
        <v>1566</v>
      </c>
    </row>
    <row r="104" spans="1:12" hidden="1" x14ac:dyDescent="0.35">
      <c r="A104" t="s">
        <v>1544</v>
      </c>
      <c r="B104">
        <v>2040</v>
      </c>
      <c r="C104" t="s">
        <v>1564</v>
      </c>
      <c r="D104" t="s">
        <v>1158</v>
      </c>
      <c r="E104" t="s">
        <v>1532</v>
      </c>
      <c r="F104" t="s">
        <v>378</v>
      </c>
      <c r="G104" s="37">
        <v>36290</v>
      </c>
      <c r="H104">
        <v>74.400000000000006</v>
      </c>
      <c r="I104" t="s">
        <v>1533</v>
      </c>
      <c r="J104">
        <v>74.400000000000006</v>
      </c>
      <c r="K104" t="s">
        <v>1565</v>
      </c>
      <c r="L104" t="s">
        <v>1566</v>
      </c>
    </row>
    <row r="105" spans="1:12" hidden="1" x14ac:dyDescent="0.35">
      <c r="A105" t="s">
        <v>1544</v>
      </c>
      <c r="B105">
        <v>2045</v>
      </c>
      <c r="C105" t="s">
        <v>1564</v>
      </c>
      <c r="D105" t="s">
        <v>1158</v>
      </c>
      <c r="E105" t="s">
        <v>1532</v>
      </c>
      <c r="F105" t="s">
        <v>378</v>
      </c>
      <c r="G105" s="37">
        <v>34850</v>
      </c>
      <c r="H105">
        <v>76.599999999999994</v>
      </c>
      <c r="I105" t="s">
        <v>1533</v>
      </c>
      <c r="J105">
        <v>76.599999999999994</v>
      </c>
      <c r="K105" t="s">
        <v>1565</v>
      </c>
      <c r="L105" t="s">
        <v>1566</v>
      </c>
    </row>
    <row r="106" spans="1:12" hidden="1" x14ac:dyDescent="0.35">
      <c r="A106" t="s">
        <v>1544</v>
      </c>
      <c r="B106">
        <v>2050</v>
      </c>
      <c r="C106" t="s">
        <v>1564</v>
      </c>
      <c r="D106" t="s">
        <v>1158</v>
      </c>
      <c r="E106" t="s">
        <v>1532</v>
      </c>
      <c r="F106" t="s">
        <v>378</v>
      </c>
      <c r="G106" s="37">
        <v>33400</v>
      </c>
      <c r="H106">
        <v>78.900000000000006</v>
      </c>
      <c r="I106" t="s">
        <v>1533</v>
      </c>
      <c r="J106">
        <v>78.900000000000006</v>
      </c>
      <c r="K106" t="s">
        <v>1565</v>
      </c>
      <c r="L106" t="s">
        <v>1566</v>
      </c>
    </row>
    <row r="107" spans="1:12" hidden="1" x14ac:dyDescent="0.35">
      <c r="A107" t="s">
        <v>1529</v>
      </c>
      <c r="B107">
        <v>2020</v>
      </c>
      <c r="C107" t="s">
        <v>1568</v>
      </c>
      <c r="D107" t="s">
        <v>1569</v>
      </c>
      <c r="E107" t="s">
        <v>1532</v>
      </c>
      <c r="F107" t="s">
        <v>378</v>
      </c>
      <c r="G107" s="37">
        <v>30960</v>
      </c>
      <c r="H107">
        <v>36.299999999999997</v>
      </c>
      <c r="I107" t="s">
        <v>1533</v>
      </c>
      <c r="J107">
        <v>36.299999999999997</v>
      </c>
      <c r="K107" t="s">
        <v>1553</v>
      </c>
      <c r="L107" t="s">
        <v>1535</v>
      </c>
    </row>
    <row r="108" spans="1:12" hidden="1" x14ac:dyDescent="0.35">
      <c r="A108" t="s">
        <v>1529</v>
      </c>
      <c r="B108">
        <v>2025</v>
      </c>
      <c r="C108" t="s">
        <v>1568</v>
      </c>
      <c r="D108" t="s">
        <v>1569</v>
      </c>
      <c r="E108" t="s">
        <v>1532</v>
      </c>
      <c r="F108" t="s">
        <v>378</v>
      </c>
      <c r="G108" s="37">
        <v>30350</v>
      </c>
      <c r="H108">
        <v>45.8</v>
      </c>
      <c r="I108" t="s">
        <v>1533</v>
      </c>
      <c r="J108">
        <v>45.8</v>
      </c>
      <c r="K108" t="s">
        <v>1554</v>
      </c>
      <c r="L108" t="s">
        <v>1535</v>
      </c>
    </row>
    <row r="109" spans="1:12" hidden="1" x14ac:dyDescent="0.35">
      <c r="A109" t="s">
        <v>1529</v>
      </c>
      <c r="B109">
        <v>2030</v>
      </c>
      <c r="C109" t="s">
        <v>1568</v>
      </c>
      <c r="D109" t="s">
        <v>1569</v>
      </c>
      <c r="E109" t="s">
        <v>1532</v>
      </c>
      <c r="F109" t="s">
        <v>378</v>
      </c>
      <c r="G109" s="37">
        <v>30940</v>
      </c>
      <c r="H109">
        <v>51.3</v>
      </c>
      <c r="I109" t="s">
        <v>1533</v>
      </c>
      <c r="J109">
        <v>51.3</v>
      </c>
      <c r="K109" t="s">
        <v>1555</v>
      </c>
      <c r="L109" t="s">
        <v>1535</v>
      </c>
    </row>
    <row r="110" spans="1:12" hidden="1" x14ac:dyDescent="0.35">
      <c r="A110" t="s">
        <v>1529</v>
      </c>
      <c r="B110">
        <v>2035</v>
      </c>
      <c r="C110" t="s">
        <v>1568</v>
      </c>
      <c r="D110" t="s">
        <v>1569</v>
      </c>
      <c r="E110" t="s">
        <v>1532</v>
      </c>
      <c r="F110" t="s">
        <v>378</v>
      </c>
      <c r="G110" s="37">
        <v>31270</v>
      </c>
      <c r="H110">
        <v>55.3</v>
      </c>
      <c r="I110" t="s">
        <v>1533</v>
      </c>
      <c r="J110">
        <v>55.3</v>
      </c>
      <c r="K110" t="s">
        <v>1556</v>
      </c>
      <c r="L110" t="s">
        <v>1535</v>
      </c>
    </row>
    <row r="111" spans="1:12" hidden="1" x14ac:dyDescent="0.35">
      <c r="A111" t="s">
        <v>1529</v>
      </c>
      <c r="B111">
        <v>2040</v>
      </c>
      <c r="C111" t="s">
        <v>1568</v>
      </c>
      <c r="D111" t="s">
        <v>1569</v>
      </c>
      <c r="E111" t="s">
        <v>1532</v>
      </c>
      <c r="F111" t="s">
        <v>378</v>
      </c>
      <c r="G111" s="37">
        <v>30630</v>
      </c>
      <c r="H111">
        <v>57.4</v>
      </c>
      <c r="I111" t="s">
        <v>1533</v>
      </c>
      <c r="J111">
        <v>57.4</v>
      </c>
      <c r="K111" t="s">
        <v>1539</v>
      </c>
      <c r="L111" t="s">
        <v>1535</v>
      </c>
    </row>
    <row r="112" spans="1:12" hidden="1" x14ac:dyDescent="0.35">
      <c r="A112" t="s">
        <v>1529</v>
      </c>
      <c r="B112">
        <v>2045</v>
      </c>
      <c r="C112" t="s">
        <v>1568</v>
      </c>
      <c r="D112" t="s">
        <v>1569</v>
      </c>
      <c r="E112" t="s">
        <v>1532</v>
      </c>
      <c r="F112" t="s">
        <v>378</v>
      </c>
      <c r="G112" s="37">
        <v>30000</v>
      </c>
      <c r="H112">
        <v>59.5</v>
      </c>
      <c r="I112" t="s">
        <v>1533</v>
      </c>
      <c r="J112">
        <v>59.5</v>
      </c>
      <c r="K112" t="s">
        <v>1539</v>
      </c>
      <c r="L112" t="s">
        <v>1535</v>
      </c>
    </row>
    <row r="113" spans="1:12" hidden="1" x14ac:dyDescent="0.35">
      <c r="A113" t="s">
        <v>1529</v>
      </c>
      <c r="B113">
        <v>2050</v>
      </c>
      <c r="C113" t="s">
        <v>1568</v>
      </c>
      <c r="D113" t="s">
        <v>1569</v>
      </c>
      <c r="E113" t="s">
        <v>1532</v>
      </c>
      <c r="F113" t="s">
        <v>378</v>
      </c>
      <c r="G113" s="37">
        <v>29360</v>
      </c>
      <c r="H113">
        <v>61.6</v>
      </c>
      <c r="I113" t="s">
        <v>1533</v>
      </c>
      <c r="J113">
        <v>61.6</v>
      </c>
      <c r="K113" t="s">
        <v>1557</v>
      </c>
      <c r="L113" t="s">
        <v>1535</v>
      </c>
    </row>
    <row r="114" spans="1:12" hidden="1" x14ac:dyDescent="0.35">
      <c r="A114" t="s">
        <v>1541</v>
      </c>
      <c r="B114">
        <v>2020</v>
      </c>
      <c r="C114" t="s">
        <v>1568</v>
      </c>
      <c r="D114" t="s">
        <v>1569</v>
      </c>
      <c r="E114" t="s">
        <v>1532</v>
      </c>
      <c r="F114" t="s">
        <v>378</v>
      </c>
      <c r="G114" s="37">
        <v>30960</v>
      </c>
      <c r="H114">
        <v>36.299999999999997</v>
      </c>
      <c r="I114" t="s">
        <v>1533</v>
      </c>
      <c r="J114">
        <v>36.299999999999997</v>
      </c>
      <c r="K114" t="s">
        <v>1558</v>
      </c>
      <c r="L114" t="s">
        <v>1535</v>
      </c>
    </row>
    <row r="115" spans="1:12" hidden="1" x14ac:dyDescent="0.35">
      <c r="A115" t="s">
        <v>1541</v>
      </c>
      <c r="B115">
        <v>2025</v>
      </c>
      <c r="C115" t="s">
        <v>1568</v>
      </c>
      <c r="D115" t="s">
        <v>1569</v>
      </c>
      <c r="E115" t="s">
        <v>1532</v>
      </c>
      <c r="F115" t="s">
        <v>378</v>
      </c>
      <c r="G115" s="37">
        <v>30960</v>
      </c>
      <c r="H115">
        <v>36.299999999999997</v>
      </c>
      <c r="I115" t="s">
        <v>1533</v>
      </c>
      <c r="J115">
        <v>36.299999999999997</v>
      </c>
      <c r="K115" t="s">
        <v>1558</v>
      </c>
      <c r="L115" t="s">
        <v>1535</v>
      </c>
    </row>
    <row r="116" spans="1:12" hidden="1" x14ac:dyDescent="0.35">
      <c r="A116" t="s">
        <v>1541</v>
      </c>
      <c r="B116">
        <v>2030</v>
      </c>
      <c r="C116" t="s">
        <v>1568</v>
      </c>
      <c r="D116" t="s">
        <v>1569</v>
      </c>
      <c r="E116" t="s">
        <v>1532</v>
      </c>
      <c r="F116" t="s">
        <v>378</v>
      </c>
      <c r="G116" s="37">
        <v>30960</v>
      </c>
      <c r="H116">
        <v>36.299999999999997</v>
      </c>
      <c r="I116" t="s">
        <v>1533</v>
      </c>
      <c r="J116">
        <v>36.299999999999997</v>
      </c>
      <c r="K116" t="s">
        <v>1558</v>
      </c>
      <c r="L116" t="s">
        <v>1535</v>
      </c>
    </row>
    <row r="117" spans="1:12" hidden="1" x14ac:dyDescent="0.35">
      <c r="A117" t="s">
        <v>1541</v>
      </c>
      <c r="B117">
        <v>2035</v>
      </c>
      <c r="C117" t="s">
        <v>1568</v>
      </c>
      <c r="D117" t="s">
        <v>1569</v>
      </c>
      <c r="E117" t="s">
        <v>1532</v>
      </c>
      <c r="F117" t="s">
        <v>378</v>
      </c>
      <c r="G117" s="37">
        <v>30960</v>
      </c>
      <c r="H117">
        <v>36.299999999999997</v>
      </c>
      <c r="I117" t="s">
        <v>1533</v>
      </c>
      <c r="J117">
        <v>36.299999999999997</v>
      </c>
      <c r="K117" t="s">
        <v>1558</v>
      </c>
      <c r="L117" t="s">
        <v>1535</v>
      </c>
    </row>
    <row r="118" spans="1:12" hidden="1" x14ac:dyDescent="0.35">
      <c r="A118" t="s">
        <v>1541</v>
      </c>
      <c r="B118">
        <v>2040</v>
      </c>
      <c r="C118" t="s">
        <v>1568</v>
      </c>
      <c r="D118" t="s">
        <v>1569</v>
      </c>
      <c r="E118" t="s">
        <v>1532</v>
      </c>
      <c r="F118" t="s">
        <v>378</v>
      </c>
      <c r="G118" s="37">
        <v>30960</v>
      </c>
      <c r="H118">
        <v>36.299999999999997</v>
      </c>
      <c r="I118" t="s">
        <v>1533</v>
      </c>
      <c r="J118">
        <v>36.299999999999997</v>
      </c>
      <c r="K118" t="s">
        <v>1558</v>
      </c>
      <c r="L118" t="s">
        <v>1535</v>
      </c>
    </row>
    <row r="119" spans="1:12" hidden="1" x14ac:dyDescent="0.35">
      <c r="A119" t="s">
        <v>1541</v>
      </c>
      <c r="B119">
        <v>2045</v>
      </c>
      <c r="C119" t="s">
        <v>1568</v>
      </c>
      <c r="D119" t="s">
        <v>1569</v>
      </c>
      <c r="E119" t="s">
        <v>1532</v>
      </c>
      <c r="F119" t="s">
        <v>378</v>
      </c>
      <c r="G119" s="37">
        <v>30960</v>
      </c>
      <c r="H119">
        <v>36.299999999999997</v>
      </c>
      <c r="I119" t="s">
        <v>1533</v>
      </c>
      <c r="J119">
        <v>36.299999999999997</v>
      </c>
      <c r="K119" t="s">
        <v>1558</v>
      </c>
      <c r="L119" t="s">
        <v>1535</v>
      </c>
    </row>
    <row r="120" spans="1:12" hidden="1" x14ac:dyDescent="0.35">
      <c r="A120" t="s">
        <v>1541</v>
      </c>
      <c r="B120">
        <v>2050</v>
      </c>
      <c r="C120" t="s">
        <v>1568</v>
      </c>
      <c r="D120" t="s">
        <v>1569</v>
      </c>
      <c r="E120" t="s">
        <v>1532</v>
      </c>
      <c r="F120" t="s">
        <v>378</v>
      </c>
      <c r="G120" s="37">
        <v>30960</v>
      </c>
      <c r="H120">
        <v>36.299999999999997</v>
      </c>
      <c r="I120" t="s">
        <v>1533</v>
      </c>
      <c r="J120">
        <v>36.299999999999997</v>
      </c>
      <c r="K120" t="s">
        <v>1558</v>
      </c>
      <c r="L120" t="s">
        <v>1535</v>
      </c>
    </row>
    <row r="121" spans="1:12" hidden="1" x14ac:dyDescent="0.35">
      <c r="A121" t="s">
        <v>1544</v>
      </c>
      <c r="B121">
        <v>2020</v>
      </c>
      <c r="C121" t="s">
        <v>1568</v>
      </c>
      <c r="D121" t="s">
        <v>1569</v>
      </c>
      <c r="E121" t="s">
        <v>1532</v>
      </c>
      <c r="F121" t="s">
        <v>378</v>
      </c>
      <c r="G121" s="37">
        <v>30960</v>
      </c>
      <c r="H121">
        <v>36.299999999999997</v>
      </c>
      <c r="I121" t="s">
        <v>1533</v>
      </c>
      <c r="J121">
        <v>36.299999999999997</v>
      </c>
      <c r="K121" t="s">
        <v>1559</v>
      </c>
      <c r="L121" t="s">
        <v>1535</v>
      </c>
    </row>
    <row r="122" spans="1:12" hidden="1" x14ac:dyDescent="0.35">
      <c r="A122" t="s">
        <v>1544</v>
      </c>
      <c r="B122">
        <v>2025</v>
      </c>
      <c r="C122" t="s">
        <v>1568</v>
      </c>
      <c r="D122" t="s">
        <v>1569</v>
      </c>
      <c r="E122" t="s">
        <v>1532</v>
      </c>
      <c r="F122" t="s">
        <v>378</v>
      </c>
      <c r="G122" s="37">
        <v>32000</v>
      </c>
      <c r="H122">
        <v>40.4</v>
      </c>
      <c r="I122" t="s">
        <v>1533</v>
      </c>
      <c r="J122">
        <v>40.4</v>
      </c>
      <c r="K122" t="s">
        <v>1560</v>
      </c>
      <c r="L122" t="s">
        <v>1535</v>
      </c>
    </row>
    <row r="123" spans="1:12" hidden="1" x14ac:dyDescent="0.35">
      <c r="A123" t="s">
        <v>1544</v>
      </c>
      <c r="B123">
        <v>2030</v>
      </c>
      <c r="C123" t="s">
        <v>1568</v>
      </c>
      <c r="D123" t="s">
        <v>1569</v>
      </c>
      <c r="E123" t="s">
        <v>1532</v>
      </c>
      <c r="F123" t="s">
        <v>378</v>
      </c>
      <c r="G123" s="37">
        <v>31530</v>
      </c>
      <c r="H123">
        <v>41.8</v>
      </c>
      <c r="I123" t="s">
        <v>1533</v>
      </c>
      <c r="J123">
        <v>41.8</v>
      </c>
      <c r="K123" t="s">
        <v>1561</v>
      </c>
      <c r="L123" t="s">
        <v>1535</v>
      </c>
    </row>
    <row r="124" spans="1:12" hidden="1" x14ac:dyDescent="0.35">
      <c r="A124" t="s">
        <v>1544</v>
      </c>
      <c r="B124">
        <v>2035</v>
      </c>
      <c r="C124" t="s">
        <v>1568</v>
      </c>
      <c r="D124" t="s">
        <v>1569</v>
      </c>
      <c r="E124" t="s">
        <v>1532</v>
      </c>
      <c r="F124" t="s">
        <v>378</v>
      </c>
      <c r="G124" s="37">
        <v>30600</v>
      </c>
      <c r="H124">
        <v>44.4</v>
      </c>
      <c r="I124" t="s">
        <v>1533</v>
      </c>
      <c r="J124">
        <v>44.4</v>
      </c>
      <c r="K124" t="s">
        <v>1562</v>
      </c>
      <c r="L124" t="s">
        <v>1535</v>
      </c>
    </row>
    <row r="125" spans="1:12" hidden="1" x14ac:dyDescent="0.35">
      <c r="A125" t="s">
        <v>1544</v>
      </c>
      <c r="B125">
        <v>2040</v>
      </c>
      <c r="C125" t="s">
        <v>1568</v>
      </c>
      <c r="D125" t="s">
        <v>1569</v>
      </c>
      <c r="E125" t="s">
        <v>1532</v>
      </c>
      <c r="F125" t="s">
        <v>378</v>
      </c>
      <c r="G125" s="37">
        <v>30000</v>
      </c>
      <c r="H125">
        <v>46</v>
      </c>
      <c r="I125" t="s">
        <v>1533</v>
      </c>
      <c r="J125">
        <v>46</v>
      </c>
      <c r="K125" t="s">
        <v>1539</v>
      </c>
      <c r="L125" t="s">
        <v>1535</v>
      </c>
    </row>
    <row r="126" spans="1:12" hidden="1" x14ac:dyDescent="0.35">
      <c r="A126" t="s">
        <v>1544</v>
      </c>
      <c r="B126">
        <v>2045</v>
      </c>
      <c r="C126" t="s">
        <v>1568</v>
      </c>
      <c r="D126" t="s">
        <v>1569</v>
      </c>
      <c r="E126" t="s">
        <v>1532</v>
      </c>
      <c r="F126" t="s">
        <v>378</v>
      </c>
      <c r="G126" s="37">
        <v>29410</v>
      </c>
      <c r="H126">
        <v>47.7</v>
      </c>
      <c r="I126" t="s">
        <v>1533</v>
      </c>
      <c r="J126">
        <v>47.7</v>
      </c>
      <c r="K126" t="s">
        <v>1539</v>
      </c>
      <c r="L126" t="s">
        <v>1535</v>
      </c>
    </row>
    <row r="127" spans="1:12" hidden="1" x14ac:dyDescent="0.35">
      <c r="A127" t="s">
        <v>1544</v>
      </c>
      <c r="B127">
        <v>2050</v>
      </c>
      <c r="C127" t="s">
        <v>1568</v>
      </c>
      <c r="D127" t="s">
        <v>1569</v>
      </c>
      <c r="E127" t="s">
        <v>1532</v>
      </c>
      <c r="F127" t="s">
        <v>378</v>
      </c>
      <c r="G127" s="37">
        <v>28810</v>
      </c>
      <c r="H127">
        <v>49.4</v>
      </c>
      <c r="I127" t="s">
        <v>1533</v>
      </c>
      <c r="J127">
        <v>49.4</v>
      </c>
      <c r="K127" t="s">
        <v>1563</v>
      </c>
      <c r="L127" t="s">
        <v>1535</v>
      </c>
    </row>
    <row r="128" spans="1:12" hidden="1" x14ac:dyDescent="0.35">
      <c r="A128" t="s">
        <v>1529</v>
      </c>
      <c r="B128">
        <v>2020</v>
      </c>
      <c r="C128" t="s">
        <v>1570</v>
      </c>
      <c r="D128" t="s">
        <v>1552</v>
      </c>
      <c r="E128" t="s">
        <v>1532</v>
      </c>
      <c r="F128" t="s">
        <v>378</v>
      </c>
      <c r="G128" s="37">
        <v>25970</v>
      </c>
      <c r="H128">
        <v>25.8</v>
      </c>
      <c r="I128" t="s">
        <v>1533</v>
      </c>
      <c r="J128">
        <v>25.8</v>
      </c>
      <c r="K128" t="s">
        <v>1571</v>
      </c>
      <c r="L128" t="s">
        <v>1535</v>
      </c>
    </row>
    <row r="129" spans="1:12" hidden="1" x14ac:dyDescent="0.35">
      <c r="A129" t="s">
        <v>1529</v>
      </c>
      <c r="B129">
        <v>2025</v>
      </c>
      <c r="C129" t="s">
        <v>1570</v>
      </c>
      <c r="D129" t="s">
        <v>1552</v>
      </c>
      <c r="E129" t="s">
        <v>1532</v>
      </c>
      <c r="F129" t="s">
        <v>378</v>
      </c>
      <c r="G129" s="37">
        <v>27600</v>
      </c>
      <c r="H129">
        <v>37</v>
      </c>
      <c r="I129" t="s">
        <v>1533</v>
      </c>
      <c r="J129">
        <v>37</v>
      </c>
      <c r="K129" t="s">
        <v>1572</v>
      </c>
      <c r="L129" t="s">
        <v>1535</v>
      </c>
    </row>
    <row r="130" spans="1:12" hidden="1" x14ac:dyDescent="0.35">
      <c r="A130" t="s">
        <v>1529</v>
      </c>
      <c r="B130">
        <v>2030</v>
      </c>
      <c r="C130" t="s">
        <v>1570</v>
      </c>
      <c r="D130" t="s">
        <v>1552</v>
      </c>
      <c r="E130" t="s">
        <v>1532</v>
      </c>
      <c r="F130" t="s">
        <v>378</v>
      </c>
      <c r="G130" s="37">
        <v>29390</v>
      </c>
      <c r="H130">
        <v>40.9</v>
      </c>
      <c r="I130" t="s">
        <v>1533</v>
      </c>
      <c r="J130">
        <v>40.9</v>
      </c>
      <c r="K130" t="s">
        <v>1573</v>
      </c>
      <c r="L130" t="s">
        <v>1535</v>
      </c>
    </row>
    <row r="131" spans="1:12" hidden="1" x14ac:dyDescent="0.35">
      <c r="A131" t="s">
        <v>1529</v>
      </c>
      <c r="B131">
        <v>2035</v>
      </c>
      <c r="C131" t="s">
        <v>1570</v>
      </c>
      <c r="D131" t="s">
        <v>1552</v>
      </c>
      <c r="E131" t="s">
        <v>1532</v>
      </c>
      <c r="F131" t="s">
        <v>378</v>
      </c>
      <c r="G131" s="37">
        <v>29940</v>
      </c>
      <c r="H131">
        <v>45.5</v>
      </c>
      <c r="I131" t="s">
        <v>1533</v>
      </c>
      <c r="J131">
        <v>45.5</v>
      </c>
      <c r="K131" t="s">
        <v>1574</v>
      </c>
      <c r="L131" t="s">
        <v>1535</v>
      </c>
    </row>
    <row r="132" spans="1:12" hidden="1" x14ac:dyDescent="0.35">
      <c r="A132" t="s">
        <v>1529</v>
      </c>
      <c r="B132">
        <v>2040</v>
      </c>
      <c r="C132" t="s">
        <v>1570</v>
      </c>
      <c r="D132" t="s">
        <v>1552</v>
      </c>
      <c r="E132" t="s">
        <v>1532</v>
      </c>
      <c r="F132" t="s">
        <v>378</v>
      </c>
      <c r="G132" s="37">
        <v>29380</v>
      </c>
      <c r="H132">
        <v>47.2</v>
      </c>
      <c r="I132" t="s">
        <v>1533</v>
      </c>
      <c r="J132">
        <v>47.2</v>
      </c>
      <c r="K132" t="s">
        <v>1539</v>
      </c>
      <c r="L132" t="s">
        <v>1535</v>
      </c>
    </row>
    <row r="133" spans="1:12" hidden="1" x14ac:dyDescent="0.35">
      <c r="A133" t="s">
        <v>1529</v>
      </c>
      <c r="B133">
        <v>2045</v>
      </c>
      <c r="C133" t="s">
        <v>1570</v>
      </c>
      <c r="D133" t="s">
        <v>1552</v>
      </c>
      <c r="E133" t="s">
        <v>1532</v>
      </c>
      <c r="F133" t="s">
        <v>378</v>
      </c>
      <c r="G133" s="37">
        <v>28640</v>
      </c>
      <c r="H133">
        <v>48.9</v>
      </c>
      <c r="I133" t="s">
        <v>1533</v>
      </c>
      <c r="J133">
        <v>48.9</v>
      </c>
      <c r="K133" t="s">
        <v>1539</v>
      </c>
      <c r="L133" t="s">
        <v>1535</v>
      </c>
    </row>
    <row r="134" spans="1:12" hidden="1" x14ac:dyDescent="0.35">
      <c r="A134" t="s">
        <v>1529</v>
      </c>
      <c r="B134">
        <v>2050</v>
      </c>
      <c r="C134" t="s">
        <v>1570</v>
      </c>
      <c r="D134" t="s">
        <v>1552</v>
      </c>
      <c r="E134" t="s">
        <v>1532</v>
      </c>
      <c r="F134" t="s">
        <v>378</v>
      </c>
      <c r="G134" s="37">
        <v>28260</v>
      </c>
      <c r="H134">
        <v>50.6</v>
      </c>
      <c r="I134" t="s">
        <v>1533</v>
      </c>
      <c r="J134">
        <v>50.6</v>
      </c>
      <c r="K134" t="s">
        <v>1575</v>
      </c>
      <c r="L134" t="s">
        <v>1535</v>
      </c>
    </row>
    <row r="135" spans="1:12" hidden="1" x14ac:dyDescent="0.35">
      <c r="A135" t="s">
        <v>1541</v>
      </c>
      <c r="B135">
        <v>2020</v>
      </c>
      <c r="C135" t="s">
        <v>1570</v>
      </c>
      <c r="D135" t="s">
        <v>1552</v>
      </c>
      <c r="E135" t="s">
        <v>1532</v>
      </c>
      <c r="F135" t="s">
        <v>378</v>
      </c>
      <c r="G135" s="37">
        <v>25970</v>
      </c>
      <c r="H135">
        <v>25.8</v>
      </c>
      <c r="I135" t="s">
        <v>1533</v>
      </c>
      <c r="J135">
        <v>25.8</v>
      </c>
      <c r="K135" t="s">
        <v>1576</v>
      </c>
      <c r="L135" t="s">
        <v>1535</v>
      </c>
    </row>
    <row r="136" spans="1:12" hidden="1" x14ac:dyDescent="0.35">
      <c r="A136" t="s">
        <v>1541</v>
      </c>
      <c r="B136">
        <v>2025</v>
      </c>
      <c r="C136" t="s">
        <v>1570</v>
      </c>
      <c r="D136" t="s">
        <v>1552</v>
      </c>
      <c r="E136" t="s">
        <v>1532</v>
      </c>
      <c r="F136" t="s">
        <v>378</v>
      </c>
      <c r="G136" s="37">
        <v>25970</v>
      </c>
      <c r="H136">
        <v>25.8</v>
      </c>
      <c r="I136" t="s">
        <v>1533</v>
      </c>
      <c r="J136">
        <v>25.8</v>
      </c>
      <c r="K136" t="s">
        <v>1576</v>
      </c>
      <c r="L136" t="s">
        <v>1535</v>
      </c>
    </row>
    <row r="137" spans="1:12" hidden="1" x14ac:dyDescent="0.35">
      <c r="A137" t="s">
        <v>1541</v>
      </c>
      <c r="B137">
        <v>2030</v>
      </c>
      <c r="C137" t="s">
        <v>1570</v>
      </c>
      <c r="D137" t="s">
        <v>1552</v>
      </c>
      <c r="E137" t="s">
        <v>1532</v>
      </c>
      <c r="F137" t="s">
        <v>378</v>
      </c>
      <c r="G137" s="37">
        <v>25970</v>
      </c>
      <c r="H137">
        <v>25.8</v>
      </c>
      <c r="I137" t="s">
        <v>1533</v>
      </c>
      <c r="J137">
        <v>25.8</v>
      </c>
      <c r="K137" t="s">
        <v>1576</v>
      </c>
      <c r="L137" t="s">
        <v>1535</v>
      </c>
    </row>
    <row r="138" spans="1:12" hidden="1" x14ac:dyDescent="0.35">
      <c r="A138" t="s">
        <v>1541</v>
      </c>
      <c r="B138">
        <v>2035</v>
      </c>
      <c r="C138" t="s">
        <v>1570</v>
      </c>
      <c r="D138" t="s">
        <v>1552</v>
      </c>
      <c r="E138" t="s">
        <v>1532</v>
      </c>
      <c r="F138" t="s">
        <v>378</v>
      </c>
      <c r="G138" s="37">
        <v>25970</v>
      </c>
      <c r="H138">
        <v>25.8</v>
      </c>
      <c r="I138" t="s">
        <v>1533</v>
      </c>
      <c r="J138">
        <v>25.8</v>
      </c>
      <c r="K138" t="s">
        <v>1576</v>
      </c>
      <c r="L138" t="s">
        <v>1535</v>
      </c>
    </row>
    <row r="139" spans="1:12" hidden="1" x14ac:dyDescent="0.35">
      <c r="A139" t="s">
        <v>1541</v>
      </c>
      <c r="B139">
        <v>2040</v>
      </c>
      <c r="C139" t="s">
        <v>1570</v>
      </c>
      <c r="D139" t="s">
        <v>1552</v>
      </c>
      <c r="E139" t="s">
        <v>1532</v>
      </c>
      <c r="F139" t="s">
        <v>378</v>
      </c>
      <c r="G139" s="37">
        <v>25970</v>
      </c>
      <c r="H139">
        <v>25.8</v>
      </c>
      <c r="I139" t="s">
        <v>1533</v>
      </c>
      <c r="J139">
        <v>25.8</v>
      </c>
      <c r="K139" t="s">
        <v>1577</v>
      </c>
      <c r="L139" t="s">
        <v>1535</v>
      </c>
    </row>
    <row r="140" spans="1:12" hidden="1" x14ac:dyDescent="0.35">
      <c r="A140" t="s">
        <v>1541</v>
      </c>
      <c r="B140">
        <v>2045</v>
      </c>
      <c r="C140" t="s">
        <v>1570</v>
      </c>
      <c r="D140" t="s">
        <v>1552</v>
      </c>
      <c r="E140" t="s">
        <v>1532</v>
      </c>
      <c r="F140" t="s">
        <v>378</v>
      </c>
      <c r="G140" s="37">
        <v>25970</v>
      </c>
      <c r="H140">
        <v>25.8</v>
      </c>
      <c r="I140" t="s">
        <v>1533</v>
      </c>
      <c r="J140">
        <v>25.8</v>
      </c>
      <c r="K140" t="s">
        <v>1577</v>
      </c>
      <c r="L140" t="s">
        <v>1535</v>
      </c>
    </row>
    <row r="141" spans="1:12" hidden="1" x14ac:dyDescent="0.35">
      <c r="A141" t="s">
        <v>1541</v>
      </c>
      <c r="B141">
        <v>2050</v>
      </c>
      <c r="C141" t="s">
        <v>1570</v>
      </c>
      <c r="D141" t="s">
        <v>1552</v>
      </c>
      <c r="E141" t="s">
        <v>1532</v>
      </c>
      <c r="F141" t="s">
        <v>378</v>
      </c>
      <c r="G141" s="37">
        <v>25970</v>
      </c>
      <c r="H141">
        <v>25.8</v>
      </c>
      <c r="I141" t="s">
        <v>1533</v>
      </c>
      <c r="J141">
        <v>25.8</v>
      </c>
      <c r="K141" t="s">
        <v>1577</v>
      </c>
      <c r="L141" t="s">
        <v>1535</v>
      </c>
    </row>
    <row r="142" spans="1:12" x14ac:dyDescent="0.35">
      <c r="A142" t="s">
        <v>1544</v>
      </c>
      <c r="B142">
        <v>2020</v>
      </c>
      <c r="C142" t="s">
        <v>1570</v>
      </c>
      <c r="D142" t="s">
        <v>1552</v>
      </c>
      <c r="E142" t="s">
        <v>1532</v>
      </c>
      <c r="F142" t="s">
        <v>378</v>
      </c>
      <c r="G142" s="37">
        <v>25970</v>
      </c>
      <c r="H142">
        <v>25.8</v>
      </c>
      <c r="I142" t="s">
        <v>1533</v>
      </c>
      <c r="J142">
        <v>25.8</v>
      </c>
      <c r="K142" t="s">
        <v>1577</v>
      </c>
      <c r="L142" t="s">
        <v>1535</v>
      </c>
    </row>
    <row r="143" spans="1:12" x14ac:dyDescent="0.35">
      <c r="A143" t="s">
        <v>1544</v>
      </c>
      <c r="B143">
        <v>2025</v>
      </c>
      <c r="C143" t="s">
        <v>1570</v>
      </c>
      <c r="D143" t="s">
        <v>1552</v>
      </c>
      <c r="E143" t="s">
        <v>1532</v>
      </c>
      <c r="F143" t="s">
        <v>378</v>
      </c>
      <c r="G143" s="37">
        <v>28140</v>
      </c>
      <c r="H143">
        <v>28.5</v>
      </c>
      <c r="I143" t="s">
        <v>1533</v>
      </c>
      <c r="J143">
        <v>28.5</v>
      </c>
      <c r="K143" t="s">
        <v>1578</v>
      </c>
      <c r="L143" t="s">
        <v>1535</v>
      </c>
    </row>
    <row r="144" spans="1:12" x14ac:dyDescent="0.35">
      <c r="A144" t="s">
        <v>1544</v>
      </c>
      <c r="B144">
        <v>2030</v>
      </c>
      <c r="C144" t="s">
        <v>1570</v>
      </c>
      <c r="D144" t="s">
        <v>1552</v>
      </c>
      <c r="E144" t="s">
        <v>1532</v>
      </c>
      <c r="F144" t="s">
        <v>378</v>
      </c>
      <c r="G144" s="37">
        <v>28980</v>
      </c>
      <c r="H144">
        <v>31.6</v>
      </c>
      <c r="I144" t="s">
        <v>1533</v>
      </c>
      <c r="J144">
        <v>31.6</v>
      </c>
      <c r="K144" t="s">
        <v>1579</v>
      </c>
      <c r="L144" t="s">
        <v>1535</v>
      </c>
    </row>
    <row r="145" spans="1:12" x14ac:dyDescent="0.35">
      <c r="A145" t="s">
        <v>1544</v>
      </c>
      <c r="B145">
        <v>2035</v>
      </c>
      <c r="C145" t="s">
        <v>1570</v>
      </c>
      <c r="D145" t="s">
        <v>1552</v>
      </c>
      <c r="E145" t="s">
        <v>1532</v>
      </c>
      <c r="F145" t="s">
        <v>378</v>
      </c>
      <c r="G145" s="37">
        <v>28960</v>
      </c>
      <c r="H145">
        <v>34.6</v>
      </c>
      <c r="I145" t="s">
        <v>1533</v>
      </c>
      <c r="J145">
        <v>34.6</v>
      </c>
      <c r="K145" t="s">
        <v>1580</v>
      </c>
      <c r="L145" t="s">
        <v>1535</v>
      </c>
    </row>
    <row r="146" spans="1:12" x14ac:dyDescent="0.35">
      <c r="A146" t="s">
        <v>1544</v>
      </c>
      <c r="B146">
        <v>2040</v>
      </c>
      <c r="C146" t="s">
        <v>1570</v>
      </c>
      <c r="D146" t="s">
        <v>1552</v>
      </c>
      <c r="E146" t="s">
        <v>1532</v>
      </c>
      <c r="F146" t="s">
        <v>378</v>
      </c>
      <c r="G146" s="37">
        <v>28420</v>
      </c>
      <c r="H146">
        <v>36.1</v>
      </c>
      <c r="I146" t="s">
        <v>1533</v>
      </c>
      <c r="J146">
        <v>36.1</v>
      </c>
      <c r="K146" t="s">
        <v>1539</v>
      </c>
      <c r="L146" t="s">
        <v>1535</v>
      </c>
    </row>
    <row r="147" spans="1:12" x14ac:dyDescent="0.35">
      <c r="A147" t="s">
        <v>1544</v>
      </c>
      <c r="B147">
        <v>2045</v>
      </c>
      <c r="C147" t="s">
        <v>1570</v>
      </c>
      <c r="D147" t="s">
        <v>1552</v>
      </c>
      <c r="E147" t="s">
        <v>1532</v>
      </c>
      <c r="F147" t="s">
        <v>378</v>
      </c>
      <c r="G147" s="37">
        <v>27690</v>
      </c>
      <c r="H147">
        <v>37.6</v>
      </c>
      <c r="I147" t="s">
        <v>1533</v>
      </c>
      <c r="J147">
        <v>37.6</v>
      </c>
      <c r="K147" t="s">
        <v>1539</v>
      </c>
      <c r="L147" t="s">
        <v>1535</v>
      </c>
    </row>
    <row r="148" spans="1:12" x14ac:dyDescent="0.35">
      <c r="A148" t="s">
        <v>1544</v>
      </c>
      <c r="B148">
        <v>2050</v>
      </c>
      <c r="C148" t="s">
        <v>1570</v>
      </c>
      <c r="D148" t="s">
        <v>1552</v>
      </c>
      <c r="E148" t="s">
        <v>1532</v>
      </c>
      <c r="F148" t="s">
        <v>378</v>
      </c>
      <c r="G148" s="37">
        <v>27330</v>
      </c>
      <c r="H148">
        <v>39.1</v>
      </c>
      <c r="I148" t="s">
        <v>1533</v>
      </c>
      <c r="J148">
        <v>39.1</v>
      </c>
      <c r="K148" t="s">
        <v>1581</v>
      </c>
      <c r="L148" t="s">
        <v>1535</v>
      </c>
    </row>
    <row r="149" spans="1:12" hidden="1" x14ac:dyDescent="0.35">
      <c r="A149" t="s">
        <v>1529</v>
      </c>
      <c r="B149">
        <v>2020</v>
      </c>
      <c r="C149" t="s">
        <v>1582</v>
      </c>
      <c r="D149" t="s">
        <v>1552</v>
      </c>
      <c r="E149" t="s">
        <v>1532</v>
      </c>
      <c r="F149" t="s">
        <v>378</v>
      </c>
      <c r="G149" s="37">
        <v>31180</v>
      </c>
      <c r="H149">
        <v>23.2</v>
      </c>
      <c r="I149" t="s">
        <v>1533</v>
      </c>
      <c r="J149">
        <v>23.2</v>
      </c>
      <c r="K149" t="s">
        <v>1583</v>
      </c>
      <c r="L149" t="s">
        <v>1535</v>
      </c>
    </row>
    <row r="150" spans="1:12" hidden="1" x14ac:dyDescent="0.35">
      <c r="A150" t="s">
        <v>1529</v>
      </c>
      <c r="B150">
        <v>2025</v>
      </c>
      <c r="C150" t="s">
        <v>1582</v>
      </c>
      <c r="D150" t="s">
        <v>1552</v>
      </c>
      <c r="E150" t="s">
        <v>1532</v>
      </c>
      <c r="F150" t="s">
        <v>378</v>
      </c>
      <c r="G150" s="37">
        <v>29720</v>
      </c>
      <c r="H150">
        <v>34</v>
      </c>
      <c r="I150" t="s">
        <v>1533</v>
      </c>
      <c r="J150">
        <v>34</v>
      </c>
      <c r="K150" t="s">
        <v>1584</v>
      </c>
      <c r="L150" t="s">
        <v>1535</v>
      </c>
    </row>
    <row r="151" spans="1:12" hidden="1" x14ac:dyDescent="0.35">
      <c r="A151" t="s">
        <v>1529</v>
      </c>
      <c r="B151">
        <v>2030</v>
      </c>
      <c r="C151" t="s">
        <v>1582</v>
      </c>
      <c r="D151" t="s">
        <v>1552</v>
      </c>
      <c r="E151" t="s">
        <v>1532</v>
      </c>
      <c r="F151" t="s">
        <v>378</v>
      </c>
      <c r="G151" s="37">
        <v>31260</v>
      </c>
      <c r="H151">
        <v>35.700000000000003</v>
      </c>
      <c r="I151" t="s">
        <v>1533</v>
      </c>
      <c r="J151">
        <v>35.700000000000003</v>
      </c>
      <c r="K151" t="s">
        <v>1585</v>
      </c>
      <c r="L151" t="s">
        <v>1535</v>
      </c>
    </row>
    <row r="152" spans="1:12" hidden="1" x14ac:dyDescent="0.35">
      <c r="A152" t="s">
        <v>1529</v>
      </c>
      <c r="B152">
        <v>2035</v>
      </c>
      <c r="C152" t="s">
        <v>1582</v>
      </c>
      <c r="D152" t="s">
        <v>1552</v>
      </c>
      <c r="E152" t="s">
        <v>1532</v>
      </c>
      <c r="F152" t="s">
        <v>378</v>
      </c>
      <c r="G152" s="37">
        <v>30100</v>
      </c>
      <c r="H152">
        <v>41</v>
      </c>
      <c r="I152" t="s">
        <v>1533</v>
      </c>
      <c r="J152">
        <v>41</v>
      </c>
      <c r="K152" t="s">
        <v>1586</v>
      </c>
      <c r="L152" t="s">
        <v>1535</v>
      </c>
    </row>
    <row r="153" spans="1:12" hidden="1" x14ac:dyDescent="0.35">
      <c r="A153" t="s">
        <v>1529</v>
      </c>
      <c r="B153">
        <v>2040</v>
      </c>
      <c r="C153" t="s">
        <v>1582</v>
      </c>
      <c r="D153" t="s">
        <v>1552</v>
      </c>
      <c r="E153" t="s">
        <v>1532</v>
      </c>
      <c r="F153" t="s">
        <v>378</v>
      </c>
      <c r="G153" s="37">
        <v>29530</v>
      </c>
      <c r="H153">
        <v>42.6</v>
      </c>
      <c r="I153" t="s">
        <v>1533</v>
      </c>
      <c r="J153">
        <v>42.6</v>
      </c>
      <c r="K153" t="s">
        <v>1539</v>
      </c>
      <c r="L153" t="s">
        <v>1535</v>
      </c>
    </row>
    <row r="154" spans="1:12" hidden="1" x14ac:dyDescent="0.35">
      <c r="A154" t="s">
        <v>1529</v>
      </c>
      <c r="B154">
        <v>2045</v>
      </c>
      <c r="C154" t="s">
        <v>1582</v>
      </c>
      <c r="D154" t="s">
        <v>1552</v>
      </c>
      <c r="E154" t="s">
        <v>1532</v>
      </c>
      <c r="F154" t="s">
        <v>378</v>
      </c>
      <c r="G154" s="37">
        <v>28760</v>
      </c>
      <c r="H154">
        <v>44.3</v>
      </c>
      <c r="I154" t="s">
        <v>1533</v>
      </c>
      <c r="J154">
        <v>44.3</v>
      </c>
      <c r="K154" t="s">
        <v>1539</v>
      </c>
      <c r="L154" t="s">
        <v>1535</v>
      </c>
    </row>
    <row r="155" spans="1:12" hidden="1" x14ac:dyDescent="0.35">
      <c r="A155" t="s">
        <v>1529</v>
      </c>
      <c r="B155">
        <v>2050</v>
      </c>
      <c r="C155" t="s">
        <v>1582</v>
      </c>
      <c r="D155" t="s">
        <v>1552</v>
      </c>
      <c r="E155" t="s">
        <v>1532</v>
      </c>
      <c r="F155" t="s">
        <v>378</v>
      </c>
      <c r="G155" s="37">
        <v>28380</v>
      </c>
      <c r="H155">
        <v>45.9</v>
      </c>
      <c r="I155" t="s">
        <v>1533</v>
      </c>
      <c r="J155">
        <v>45.9</v>
      </c>
      <c r="K155" t="s">
        <v>1587</v>
      </c>
      <c r="L155" t="s">
        <v>1535</v>
      </c>
    </row>
    <row r="156" spans="1:12" hidden="1" x14ac:dyDescent="0.35">
      <c r="A156" t="s">
        <v>1541</v>
      </c>
      <c r="B156">
        <v>2020</v>
      </c>
      <c r="C156" t="s">
        <v>1582</v>
      </c>
      <c r="D156" t="s">
        <v>1552</v>
      </c>
      <c r="E156" t="s">
        <v>1532</v>
      </c>
      <c r="F156" t="s">
        <v>378</v>
      </c>
      <c r="G156" s="37">
        <v>31180</v>
      </c>
      <c r="H156">
        <v>23.2</v>
      </c>
      <c r="I156" t="s">
        <v>1533</v>
      </c>
      <c r="J156">
        <v>23.2</v>
      </c>
      <c r="K156" t="s">
        <v>1583</v>
      </c>
      <c r="L156" t="s">
        <v>1535</v>
      </c>
    </row>
    <row r="157" spans="1:12" hidden="1" x14ac:dyDescent="0.35">
      <c r="A157" t="s">
        <v>1541</v>
      </c>
      <c r="B157">
        <v>2025</v>
      </c>
      <c r="C157" t="s">
        <v>1582</v>
      </c>
      <c r="D157" t="s">
        <v>1552</v>
      </c>
      <c r="E157" t="s">
        <v>1532</v>
      </c>
      <c r="F157" t="s">
        <v>378</v>
      </c>
      <c r="G157" s="37">
        <v>31180</v>
      </c>
      <c r="H157">
        <v>23.2</v>
      </c>
      <c r="I157" t="s">
        <v>1533</v>
      </c>
      <c r="J157">
        <v>23.2</v>
      </c>
      <c r="K157" t="s">
        <v>1583</v>
      </c>
      <c r="L157" t="s">
        <v>1535</v>
      </c>
    </row>
    <row r="158" spans="1:12" hidden="1" x14ac:dyDescent="0.35">
      <c r="A158" t="s">
        <v>1541</v>
      </c>
      <c r="B158">
        <v>2030</v>
      </c>
      <c r="C158" t="s">
        <v>1582</v>
      </c>
      <c r="D158" t="s">
        <v>1552</v>
      </c>
      <c r="E158" t="s">
        <v>1532</v>
      </c>
      <c r="F158" t="s">
        <v>378</v>
      </c>
      <c r="G158" s="37">
        <v>31180</v>
      </c>
      <c r="H158">
        <v>23.2</v>
      </c>
      <c r="I158" t="s">
        <v>1533</v>
      </c>
      <c r="J158">
        <v>23.2</v>
      </c>
      <c r="K158" t="s">
        <v>1583</v>
      </c>
      <c r="L158" t="s">
        <v>1535</v>
      </c>
    </row>
    <row r="159" spans="1:12" hidden="1" x14ac:dyDescent="0.35">
      <c r="A159" t="s">
        <v>1541</v>
      </c>
      <c r="B159">
        <v>2035</v>
      </c>
      <c r="C159" t="s">
        <v>1582</v>
      </c>
      <c r="D159" t="s">
        <v>1552</v>
      </c>
      <c r="E159" t="s">
        <v>1532</v>
      </c>
      <c r="F159" t="s">
        <v>378</v>
      </c>
      <c r="G159" s="37">
        <v>31180</v>
      </c>
      <c r="H159">
        <v>23.2</v>
      </c>
      <c r="I159" t="s">
        <v>1533</v>
      </c>
      <c r="J159">
        <v>23.2</v>
      </c>
      <c r="K159" t="s">
        <v>1583</v>
      </c>
      <c r="L159" t="s">
        <v>1535</v>
      </c>
    </row>
    <row r="160" spans="1:12" hidden="1" x14ac:dyDescent="0.35">
      <c r="A160" t="s">
        <v>1541</v>
      </c>
      <c r="B160">
        <v>2040</v>
      </c>
      <c r="C160" t="s">
        <v>1582</v>
      </c>
      <c r="D160" t="s">
        <v>1552</v>
      </c>
      <c r="E160" t="s">
        <v>1532</v>
      </c>
      <c r="F160" t="s">
        <v>378</v>
      </c>
      <c r="G160" s="37">
        <v>31180</v>
      </c>
      <c r="H160">
        <v>23.2</v>
      </c>
      <c r="I160" t="s">
        <v>1533</v>
      </c>
      <c r="J160">
        <v>23.2</v>
      </c>
      <c r="K160" t="s">
        <v>1583</v>
      </c>
      <c r="L160" t="s">
        <v>1535</v>
      </c>
    </row>
    <row r="161" spans="1:12" hidden="1" x14ac:dyDescent="0.35">
      <c r="A161" t="s">
        <v>1541</v>
      </c>
      <c r="B161">
        <v>2045</v>
      </c>
      <c r="C161" t="s">
        <v>1582</v>
      </c>
      <c r="D161" t="s">
        <v>1552</v>
      </c>
      <c r="E161" t="s">
        <v>1532</v>
      </c>
      <c r="F161" t="s">
        <v>378</v>
      </c>
      <c r="G161" s="37">
        <v>31180</v>
      </c>
      <c r="H161">
        <v>23.2</v>
      </c>
      <c r="I161" t="s">
        <v>1533</v>
      </c>
      <c r="J161">
        <v>23.2</v>
      </c>
      <c r="K161" t="s">
        <v>1583</v>
      </c>
      <c r="L161" t="s">
        <v>1535</v>
      </c>
    </row>
    <row r="162" spans="1:12" hidden="1" x14ac:dyDescent="0.35">
      <c r="A162" t="s">
        <v>1541</v>
      </c>
      <c r="B162">
        <v>2050</v>
      </c>
      <c r="C162" t="s">
        <v>1582</v>
      </c>
      <c r="D162" t="s">
        <v>1552</v>
      </c>
      <c r="E162" t="s">
        <v>1532</v>
      </c>
      <c r="F162" t="s">
        <v>378</v>
      </c>
      <c r="G162" s="37">
        <v>31180</v>
      </c>
      <c r="H162">
        <v>23.2</v>
      </c>
      <c r="I162" t="s">
        <v>1533</v>
      </c>
      <c r="J162">
        <v>23.2</v>
      </c>
      <c r="K162" t="s">
        <v>1583</v>
      </c>
      <c r="L162" t="s">
        <v>1535</v>
      </c>
    </row>
    <row r="163" spans="1:12" hidden="1" x14ac:dyDescent="0.35">
      <c r="A163" t="s">
        <v>1544</v>
      </c>
      <c r="B163">
        <v>2020</v>
      </c>
      <c r="C163" t="s">
        <v>1582</v>
      </c>
      <c r="D163" t="s">
        <v>1552</v>
      </c>
      <c r="E163" t="s">
        <v>1532</v>
      </c>
      <c r="F163" t="s">
        <v>378</v>
      </c>
      <c r="G163" s="37">
        <v>31180</v>
      </c>
      <c r="H163">
        <v>23.2</v>
      </c>
      <c r="I163" t="s">
        <v>1533</v>
      </c>
      <c r="J163">
        <v>23.2</v>
      </c>
      <c r="K163" t="s">
        <v>1583</v>
      </c>
      <c r="L163" t="s">
        <v>1535</v>
      </c>
    </row>
    <row r="164" spans="1:12" hidden="1" x14ac:dyDescent="0.35">
      <c r="A164" t="s">
        <v>1544</v>
      </c>
      <c r="B164">
        <v>2025</v>
      </c>
      <c r="C164" t="s">
        <v>1582</v>
      </c>
      <c r="D164" t="s">
        <v>1552</v>
      </c>
      <c r="E164" t="s">
        <v>1532</v>
      </c>
      <c r="F164" t="s">
        <v>378</v>
      </c>
      <c r="G164" s="37">
        <v>32390</v>
      </c>
      <c r="H164">
        <v>27.7</v>
      </c>
      <c r="I164" t="s">
        <v>1533</v>
      </c>
      <c r="J164">
        <v>27.7</v>
      </c>
      <c r="K164" t="s">
        <v>1584</v>
      </c>
      <c r="L164" t="s">
        <v>1535</v>
      </c>
    </row>
    <row r="165" spans="1:12" hidden="1" x14ac:dyDescent="0.35">
      <c r="A165" t="s">
        <v>1544</v>
      </c>
      <c r="B165">
        <v>2030</v>
      </c>
      <c r="C165" t="s">
        <v>1582</v>
      </c>
      <c r="D165" t="s">
        <v>1552</v>
      </c>
      <c r="E165" t="s">
        <v>1532</v>
      </c>
      <c r="F165" t="s">
        <v>378</v>
      </c>
      <c r="G165" s="37">
        <v>32370</v>
      </c>
      <c r="H165">
        <v>30.8</v>
      </c>
      <c r="I165" t="s">
        <v>1533</v>
      </c>
      <c r="J165">
        <v>30.8</v>
      </c>
      <c r="K165" t="s">
        <v>1585</v>
      </c>
      <c r="L165" t="s">
        <v>1535</v>
      </c>
    </row>
    <row r="166" spans="1:12" hidden="1" x14ac:dyDescent="0.35">
      <c r="A166" t="s">
        <v>1544</v>
      </c>
      <c r="B166">
        <v>2035</v>
      </c>
      <c r="C166" t="s">
        <v>1582</v>
      </c>
      <c r="D166" t="s">
        <v>1552</v>
      </c>
      <c r="E166" t="s">
        <v>1532</v>
      </c>
      <c r="F166" t="s">
        <v>378</v>
      </c>
      <c r="G166" s="37">
        <v>30400</v>
      </c>
      <c r="H166">
        <v>33.5</v>
      </c>
      <c r="I166" t="s">
        <v>1533</v>
      </c>
      <c r="J166">
        <v>33.5</v>
      </c>
      <c r="K166" t="s">
        <v>1586</v>
      </c>
      <c r="L166" t="s">
        <v>1535</v>
      </c>
    </row>
    <row r="167" spans="1:12" hidden="1" x14ac:dyDescent="0.35">
      <c r="A167" t="s">
        <v>1544</v>
      </c>
      <c r="B167">
        <v>2040</v>
      </c>
      <c r="C167" t="s">
        <v>1582</v>
      </c>
      <c r="D167" t="s">
        <v>1552</v>
      </c>
      <c r="E167" t="s">
        <v>1532</v>
      </c>
      <c r="F167" t="s">
        <v>378</v>
      </c>
      <c r="G167" s="37">
        <v>29770</v>
      </c>
      <c r="H167">
        <v>34.9</v>
      </c>
      <c r="I167" t="s">
        <v>1533</v>
      </c>
      <c r="J167">
        <v>34.9</v>
      </c>
      <c r="K167" t="s">
        <v>1539</v>
      </c>
      <c r="L167" t="s">
        <v>1535</v>
      </c>
    </row>
    <row r="168" spans="1:12" hidden="1" x14ac:dyDescent="0.35">
      <c r="A168" t="s">
        <v>1544</v>
      </c>
      <c r="B168">
        <v>2045</v>
      </c>
      <c r="C168" t="s">
        <v>1582</v>
      </c>
      <c r="D168" t="s">
        <v>1552</v>
      </c>
      <c r="E168" t="s">
        <v>1532</v>
      </c>
      <c r="F168" t="s">
        <v>378</v>
      </c>
      <c r="G168" s="37">
        <v>28940</v>
      </c>
      <c r="H168">
        <v>36.200000000000003</v>
      </c>
      <c r="I168" t="s">
        <v>1533</v>
      </c>
      <c r="J168">
        <v>36.200000000000003</v>
      </c>
      <c r="K168" t="s">
        <v>1539</v>
      </c>
      <c r="L168" t="s">
        <v>1535</v>
      </c>
    </row>
    <row r="169" spans="1:12" hidden="1" x14ac:dyDescent="0.35">
      <c r="A169" t="s">
        <v>1544</v>
      </c>
      <c r="B169">
        <v>2050</v>
      </c>
      <c r="C169" t="s">
        <v>1582</v>
      </c>
      <c r="D169" t="s">
        <v>1552</v>
      </c>
      <c r="E169" t="s">
        <v>1532</v>
      </c>
      <c r="F169" t="s">
        <v>378</v>
      </c>
      <c r="G169" s="37">
        <v>28530</v>
      </c>
      <c r="H169">
        <v>37.6</v>
      </c>
      <c r="I169" t="s">
        <v>1533</v>
      </c>
      <c r="J169">
        <v>37.6</v>
      </c>
      <c r="K169" t="s">
        <v>1587</v>
      </c>
      <c r="L169" t="s">
        <v>1535</v>
      </c>
    </row>
    <row r="170" spans="1:12" hidden="1" x14ac:dyDescent="0.35">
      <c r="A170" t="s">
        <v>1529</v>
      </c>
      <c r="B170">
        <v>2020</v>
      </c>
      <c r="C170" t="s">
        <v>1588</v>
      </c>
      <c r="D170" t="s">
        <v>1159</v>
      </c>
      <c r="E170" t="s">
        <v>1532</v>
      </c>
      <c r="F170" t="s">
        <v>378</v>
      </c>
      <c r="G170" s="37">
        <v>36460</v>
      </c>
      <c r="H170">
        <v>128</v>
      </c>
      <c r="I170">
        <v>71.7</v>
      </c>
      <c r="J170">
        <v>45.9</v>
      </c>
      <c r="K170" t="s">
        <v>1553</v>
      </c>
      <c r="L170" t="s">
        <v>1535</v>
      </c>
    </row>
    <row r="171" spans="1:12" hidden="1" x14ac:dyDescent="0.35">
      <c r="A171" t="s">
        <v>1529</v>
      </c>
      <c r="B171">
        <v>2020</v>
      </c>
      <c r="C171" t="s">
        <v>1588</v>
      </c>
      <c r="D171" t="s">
        <v>1159</v>
      </c>
      <c r="E171" t="s">
        <v>1532</v>
      </c>
      <c r="F171" t="s">
        <v>378</v>
      </c>
      <c r="G171" s="37">
        <v>36460</v>
      </c>
      <c r="H171">
        <v>128</v>
      </c>
      <c r="I171">
        <v>71.7</v>
      </c>
      <c r="J171">
        <v>45.9</v>
      </c>
      <c r="K171" t="s">
        <v>1534</v>
      </c>
      <c r="L171" t="s">
        <v>1535</v>
      </c>
    </row>
    <row r="172" spans="1:12" hidden="1" x14ac:dyDescent="0.35">
      <c r="A172" t="s">
        <v>1529</v>
      </c>
      <c r="B172">
        <v>2025</v>
      </c>
      <c r="C172" t="s">
        <v>1588</v>
      </c>
      <c r="D172" t="s">
        <v>1159</v>
      </c>
      <c r="E172" t="s">
        <v>1532</v>
      </c>
      <c r="F172" t="s">
        <v>378</v>
      </c>
      <c r="G172" s="37">
        <v>32670</v>
      </c>
      <c r="H172">
        <v>169</v>
      </c>
      <c r="I172">
        <v>99.6</v>
      </c>
      <c r="J172">
        <v>62.7</v>
      </c>
      <c r="K172" t="s">
        <v>1554</v>
      </c>
      <c r="L172" t="s">
        <v>1535</v>
      </c>
    </row>
    <row r="173" spans="1:12" hidden="1" x14ac:dyDescent="0.35">
      <c r="A173" t="s">
        <v>1529</v>
      </c>
      <c r="B173">
        <v>2025</v>
      </c>
      <c r="C173" t="s">
        <v>1588</v>
      </c>
      <c r="D173" t="s">
        <v>1159</v>
      </c>
      <c r="E173" t="s">
        <v>1532</v>
      </c>
      <c r="F173" t="s">
        <v>378</v>
      </c>
      <c r="G173" s="37">
        <v>32670</v>
      </c>
      <c r="H173">
        <v>169</v>
      </c>
      <c r="I173">
        <v>99.6</v>
      </c>
      <c r="J173">
        <v>62.7</v>
      </c>
      <c r="K173" t="s">
        <v>1536</v>
      </c>
      <c r="L173" t="s">
        <v>1535</v>
      </c>
    </row>
    <row r="174" spans="1:12" hidden="1" x14ac:dyDescent="0.35">
      <c r="A174" t="s">
        <v>1529</v>
      </c>
      <c r="B174">
        <v>2030</v>
      </c>
      <c r="C174" t="s">
        <v>1588</v>
      </c>
      <c r="D174" t="s">
        <v>1159</v>
      </c>
      <c r="E174" t="s">
        <v>1532</v>
      </c>
      <c r="F174" t="s">
        <v>378</v>
      </c>
      <c r="G174" s="37">
        <v>31760</v>
      </c>
      <c r="H174">
        <v>183</v>
      </c>
      <c r="I174">
        <v>110</v>
      </c>
      <c r="J174">
        <v>68.7</v>
      </c>
      <c r="K174" t="s">
        <v>1555</v>
      </c>
      <c r="L174" t="s">
        <v>1535</v>
      </c>
    </row>
    <row r="175" spans="1:12" hidden="1" x14ac:dyDescent="0.35">
      <c r="A175" t="s">
        <v>1529</v>
      </c>
      <c r="B175">
        <v>2030</v>
      </c>
      <c r="C175" t="s">
        <v>1588</v>
      </c>
      <c r="D175" t="s">
        <v>1159</v>
      </c>
      <c r="E175" t="s">
        <v>1532</v>
      </c>
      <c r="F175" t="s">
        <v>378</v>
      </c>
      <c r="G175" s="37">
        <v>31760</v>
      </c>
      <c r="H175">
        <v>183</v>
      </c>
      <c r="I175">
        <v>110</v>
      </c>
      <c r="J175">
        <v>68.7</v>
      </c>
      <c r="K175" t="s">
        <v>1537</v>
      </c>
      <c r="L175" t="s">
        <v>1535</v>
      </c>
    </row>
    <row r="176" spans="1:12" hidden="1" x14ac:dyDescent="0.35">
      <c r="A176" t="s">
        <v>1529</v>
      </c>
      <c r="B176">
        <v>2035</v>
      </c>
      <c r="C176" t="s">
        <v>1588</v>
      </c>
      <c r="D176" t="s">
        <v>1159</v>
      </c>
      <c r="E176" t="s">
        <v>1532</v>
      </c>
      <c r="F176" t="s">
        <v>378</v>
      </c>
      <c r="G176" s="37">
        <v>31850</v>
      </c>
      <c r="H176">
        <v>207</v>
      </c>
      <c r="I176">
        <v>123</v>
      </c>
      <c r="J176">
        <v>77.099999999999994</v>
      </c>
      <c r="K176" t="s">
        <v>1556</v>
      </c>
      <c r="L176" t="s">
        <v>1535</v>
      </c>
    </row>
    <row r="177" spans="1:12" hidden="1" x14ac:dyDescent="0.35">
      <c r="A177" t="s">
        <v>1529</v>
      </c>
      <c r="B177">
        <v>2035</v>
      </c>
      <c r="C177" t="s">
        <v>1588</v>
      </c>
      <c r="D177" t="s">
        <v>1159</v>
      </c>
      <c r="E177" t="s">
        <v>1532</v>
      </c>
      <c r="F177" t="s">
        <v>378</v>
      </c>
      <c r="G177" s="37">
        <v>31850</v>
      </c>
      <c r="H177">
        <v>207</v>
      </c>
      <c r="I177">
        <v>123</v>
      </c>
      <c r="J177">
        <v>77.099999999999994</v>
      </c>
      <c r="K177" t="s">
        <v>1538</v>
      </c>
      <c r="L177" t="s">
        <v>1535</v>
      </c>
    </row>
    <row r="178" spans="1:12" hidden="1" x14ac:dyDescent="0.35">
      <c r="A178" t="s">
        <v>1529</v>
      </c>
      <c r="B178">
        <v>2040</v>
      </c>
      <c r="C178" t="s">
        <v>1588</v>
      </c>
      <c r="D178" t="s">
        <v>1159</v>
      </c>
      <c r="E178" t="s">
        <v>1532</v>
      </c>
      <c r="F178" t="s">
        <v>378</v>
      </c>
      <c r="G178" s="37">
        <v>31210</v>
      </c>
      <c r="H178">
        <v>215</v>
      </c>
      <c r="I178">
        <v>127</v>
      </c>
      <c r="J178">
        <v>79.8</v>
      </c>
      <c r="K178" t="s">
        <v>1539</v>
      </c>
      <c r="L178" t="s">
        <v>1535</v>
      </c>
    </row>
    <row r="179" spans="1:12" hidden="1" x14ac:dyDescent="0.35">
      <c r="A179" t="s">
        <v>1529</v>
      </c>
      <c r="B179">
        <v>2040</v>
      </c>
      <c r="C179" t="s">
        <v>1588</v>
      </c>
      <c r="D179" t="s">
        <v>1159</v>
      </c>
      <c r="E179" t="s">
        <v>1532</v>
      </c>
      <c r="F179" t="s">
        <v>378</v>
      </c>
      <c r="G179" s="37">
        <v>31210</v>
      </c>
      <c r="H179">
        <v>215</v>
      </c>
      <c r="I179">
        <v>127</v>
      </c>
      <c r="J179">
        <v>79.8</v>
      </c>
      <c r="K179" t="s">
        <v>1539</v>
      </c>
      <c r="L179" t="s">
        <v>1535</v>
      </c>
    </row>
    <row r="180" spans="1:12" hidden="1" x14ac:dyDescent="0.35">
      <c r="A180" t="s">
        <v>1529</v>
      </c>
      <c r="B180">
        <v>2045</v>
      </c>
      <c r="C180" t="s">
        <v>1588</v>
      </c>
      <c r="D180" t="s">
        <v>1159</v>
      </c>
      <c r="E180" t="s">
        <v>1532</v>
      </c>
      <c r="F180" t="s">
        <v>378</v>
      </c>
      <c r="G180" s="37">
        <v>30570</v>
      </c>
      <c r="H180">
        <v>222</v>
      </c>
      <c r="I180">
        <v>132</v>
      </c>
      <c r="J180">
        <v>82.7</v>
      </c>
      <c r="K180" t="s">
        <v>1539</v>
      </c>
      <c r="L180" t="s">
        <v>1535</v>
      </c>
    </row>
    <row r="181" spans="1:12" hidden="1" x14ac:dyDescent="0.35">
      <c r="A181" t="s">
        <v>1529</v>
      </c>
      <c r="B181">
        <v>2045</v>
      </c>
      <c r="C181" t="s">
        <v>1588</v>
      </c>
      <c r="D181" t="s">
        <v>1159</v>
      </c>
      <c r="E181" t="s">
        <v>1532</v>
      </c>
      <c r="F181" t="s">
        <v>378</v>
      </c>
      <c r="G181" s="37">
        <v>30570</v>
      </c>
      <c r="H181">
        <v>222</v>
      </c>
      <c r="I181">
        <v>132</v>
      </c>
      <c r="J181">
        <v>82.7</v>
      </c>
      <c r="K181" t="s">
        <v>1539</v>
      </c>
      <c r="L181" t="s">
        <v>1535</v>
      </c>
    </row>
    <row r="182" spans="1:12" hidden="1" x14ac:dyDescent="0.35">
      <c r="A182" t="s">
        <v>1529</v>
      </c>
      <c r="B182">
        <v>2050</v>
      </c>
      <c r="C182" t="s">
        <v>1588</v>
      </c>
      <c r="D182" t="s">
        <v>1159</v>
      </c>
      <c r="E182" t="s">
        <v>1532</v>
      </c>
      <c r="F182" t="s">
        <v>378</v>
      </c>
      <c r="G182" s="37">
        <v>29930</v>
      </c>
      <c r="H182">
        <v>231</v>
      </c>
      <c r="I182">
        <v>136</v>
      </c>
      <c r="J182">
        <v>85.6</v>
      </c>
      <c r="K182" t="s">
        <v>1557</v>
      </c>
      <c r="L182" t="s">
        <v>1535</v>
      </c>
    </row>
    <row r="183" spans="1:12" hidden="1" x14ac:dyDescent="0.35">
      <c r="A183" t="s">
        <v>1529</v>
      </c>
      <c r="B183">
        <v>2050</v>
      </c>
      <c r="C183" t="s">
        <v>1588</v>
      </c>
      <c r="D183" t="s">
        <v>1159</v>
      </c>
      <c r="E183" t="s">
        <v>1532</v>
      </c>
      <c r="F183" t="s">
        <v>378</v>
      </c>
      <c r="G183" s="37">
        <v>29930</v>
      </c>
      <c r="H183">
        <v>231</v>
      </c>
      <c r="I183">
        <v>136</v>
      </c>
      <c r="J183">
        <v>85.6</v>
      </c>
      <c r="K183" t="s">
        <v>1540</v>
      </c>
      <c r="L183" t="s">
        <v>1535</v>
      </c>
    </row>
    <row r="184" spans="1:12" hidden="1" x14ac:dyDescent="0.35">
      <c r="A184" t="s">
        <v>1541</v>
      </c>
      <c r="B184">
        <v>2020</v>
      </c>
      <c r="C184" t="s">
        <v>1588</v>
      </c>
      <c r="D184" t="s">
        <v>1159</v>
      </c>
      <c r="E184" t="s">
        <v>1532</v>
      </c>
      <c r="F184" t="s">
        <v>378</v>
      </c>
      <c r="G184" s="37">
        <v>36460</v>
      </c>
      <c r="H184">
        <v>128</v>
      </c>
      <c r="I184">
        <v>71.7</v>
      </c>
      <c r="J184">
        <v>45.9</v>
      </c>
      <c r="K184" t="s">
        <v>1559</v>
      </c>
      <c r="L184" t="s">
        <v>1535</v>
      </c>
    </row>
    <row r="185" spans="1:12" hidden="1" x14ac:dyDescent="0.35">
      <c r="A185" t="s">
        <v>1541</v>
      </c>
      <c r="B185">
        <v>2020</v>
      </c>
      <c r="C185" t="s">
        <v>1588</v>
      </c>
      <c r="D185" t="s">
        <v>1159</v>
      </c>
      <c r="E185" t="s">
        <v>1532</v>
      </c>
      <c r="F185" t="s">
        <v>378</v>
      </c>
      <c r="G185" s="37">
        <v>36460</v>
      </c>
      <c r="H185">
        <v>128</v>
      </c>
      <c r="I185">
        <v>71.7</v>
      </c>
      <c r="J185">
        <v>45.9</v>
      </c>
      <c r="K185" t="s">
        <v>1542</v>
      </c>
      <c r="L185" t="s">
        <v>1543</v>
      </c>
    </row>
    <row r="186" spans="1:12" hidden="1" x14ac:dyDescent="0.35">
      <c r="A186" t="s">
        <v>1541</v>
      </c>
      <c r="B186">
        <v>2025</v>
      </c>
      <c r="C186" t="s">
        <v>1588</v>
      </c>
      <c r="D186" t="s">
        <v>1159</v>
      </c>
      <c r="E186" t="s">
        <v>1532</v>
      </c>
      <c r="F186" t="s">
        <v>378</v>
      </c>
      <c r="G186" s="37">
        <v>36460</v>
      </c>
      <c r="H186">
        <v>128</v>
      </c>
      <c r="I186">
        <v>71.7</v>
      </c>
      <c r="J186">
        <v>45.9</v>
      </c>
      <c r="K186" t="s">
        <v>1559</v>
      </c>
      <c r="L186" t="s">
        <v>1535</v>
      </c>
    </row>
    <row r="187" spans="1:12" hidden="1" x14ac:dyDescent="0.35">
      <c r="A187" t="s">
        <v>1541</v>
      </c>
      <c r="B187">
        <v>2025</v>
      </c>
      <c r="C187" t="s">
        <v>1588</v>
      </c>
      <c r="D187" t="s">
        <v>1159</v>
      </c>
      <c r="E187" t="s">
        <v>1532</v>
      </c>
      <c r="F187" t="s">
        <v>378</v>
      </c>
      <c r="G187" s="37">
        <v>36460</v>
      </c>
      <c r="H187">
        <v>128</v>
      </c>
      <c r="I187">
        <v>71.7</v>
      </c>
      <c r="J187">
        <v>45.9</v>
      </c>
      <c r="K187" t="s">
        <v>1542</v>
      </c>
      <c r="L187" t="s">
        <v>1543</v>
      </c>
    </row>
    <row r="188" spans="1:12" hidden="1" x14ac:dyDescent="0.35">
      <c r="A188" t="s">
        <v>1541</v>
      </c>
      <c r="B188">
        <v>2030</v>
      </c>
      <c r="C188" t="s">
        <v>1588</v>
      </c>
      <c r="D188" t="s">
        <v>1159</v>
      </c>
      <c r="E188" t="s">
        <v>1532</v>
      </c>
      <c r="F188" t="s">
        <v>378</v>
      </c>
      <c r="G188" s="37">
        <v>36460</v>
      </c>
      <c r="H188">
        <v>128</v>
      </c>
      <c r="I188">
        <v>71.7</v>
      </c>
      <c r="J188">
        <v>45.9</v>
      </c>
      <c r="K188" t="s">
        <v>1559</v>
      </c>
      <c r="L188" t="s">
        <v>1535</v>
      </c>
    </row>
    <row r="189" spans="1:12" hidden="1" x14ac:dyDescent="0.35">
      <c r="A189" t="s">
        <v>1541</v>
      </c>
      <c r="B189">
        <v>2030</v>
      </c>
      <c r="C189" t="s">
        <v>1588</v>
      </c>
      <c r="D189" t="s">
        <v>1159</v>
      </c>
      <c r="E189" t="s">
        <v>1532</v>
      </c>
      <c r="F189" t="s">
        <v>378</v>
      </c>
      <c r="G189" s="37">
        <v>36460</v>
      </c>
      <c r="H189">
        <v>128</v>
      </c>
      <c r="I189">
        <v>71.7</v>
      </c>
      <c r="J189">
        <v>45.9</v>
      </c>
      <c r="K189" t="s">
        <v>1542</v>
      </c>
      <c r="L189" t="s">
        <v>1543</v>
      </c>
    </row>
    <row r="190" spans="1:12" hidden="1" x14ac:dyDescent="0.35">
      <c r="A190" t="s">
        <v>1541</v>
      </c>
      <c r="B190">
        <v>2035</v>
      </c>
      <c r="C190" t="s">
        <v>1588</v>
      </c>
      <c r="D190" t="s">
        <v>1159</v>
      </c>
      <c r="E190" t="s">
        <v>1532</v>
      </c>
      <c r="F190" t="s">
        <v>378</v>
      </c>
      <c r="G190" s="37">
        <v>36460</v>
      </c>
      <c r="H190">
        <v>128</v>
      </c>
      <c r="I190">
        <v>71.7</v>
      </c>
      <c r="J190">
        <v>45.9</v>
      </c>
      <c r="K190" t="s">
        <v>1559</v>
      </c>
      <c r="L190" t="s">
        <v>1535</v>
      </c>
    </row>
    <row r="191" spans="1:12" hidden="1" x14ac:dyDescent="0.35">
      <c r="A191" t="s">
        <v>1541</v>
      </c>
      <c r="B191">
        <v>2035</v>
      </c>
      <c r="C191" t="s">
        <v>1588</v>
      </c>
      <c r="D191" t="s">
        <v>1159</v>
      </c>
      <c r="E191" t="s">
        <v>1532</v>
      </c>
      <c r="F191" t="s">
        <v>378</v>
      </c>
      <c r="G191" s="37">
        <v>36460</v>
      </c>
      <c r="H191">
        <v>128</v>
      </c>
      <c r="I191">
        <v>71.7</v>
      </c>
      <c r="J191">
        <v>45.9</v>
      </c>
      <c r="K191" t="s">
        <v>1542</v>
      </c>
      <c r="L191" t="s">
        <v>1543</v>
      </c>
    </row>
    <row r="192" spans="1:12" hidden="1" x14ac:dyDescent="0.35">
      <c r="A192" t="s">
        <v>1541</v>
      </c>
      <c r="B192">
        <v>2040</v>
      </c>
      <c r="C192" t="s">
        <v>1588</v>
      </c>
      <c r="D192" t="s">
        <v>1159</v>
      </c>
      <c r="E192" t="s">
        <v>1532</v>
      </c>
      <c r="F192" t="s">
        <v>378</v>
      </c>
      <c r="G192" s="37">
        <v>36460</v>
      </c>
      <c r="H192">
        <v>128</v>
      </c>
      <c r="I192">
        <v>71.7</v>
      </c>
      <c r="J192">
        <v>45.9</v>
      </c>
      <c r="K192" t="s">
        <v>1559</v>
      </c>
      <c r="L192" t="s">
        <v>1535</v>
      </c>
    </row>
    <row r="193" spans="1:12" hidden="1" x14ac:dyDescent="0.35">
      <c r="A193" t="s">
        <v>1541</v>
      </c>
      <c r="B193">
        <v>2040</v>
      </c>
      <c r="C193" t="s">
        <v>1588</v>
      </c>
      <c r="D193" t="s">
        <v>1159</v>
      </c>
      <c r="E193" t="s">
        <v>1532</v>
      </c>
      <c r="F193" t="s">
        <v>378</v>
      </c>
      <c r="G193" s="37">
        <v>36460</v>
      </c>
      <c r="H193">
        <v>128</v>
      </c>
      <c r="I193">
        <v>71.7</v>
      </c>
      <c r="J193">
        <v>45.9</v>
      </c>
      <c r="K193" t="s">
        <v>1542</v>
      </c>
      <c r="L193" t="s">
        <v>1543</v>
      </c>
    </row>
    <row r="194" spans="1:12" hidden="1" x14ac:dyDescent="0.35">
      <c r="A194" t="s">
        <v>1541</v>
      </c>
      <c r="B194">
        <v>2045</v>
      </c>
      <c r="C194" t="s">
        <v>1588</v>
      </c>
      <c r="D194" t="s">
        <v>1159</v>
      </c>
      <c r="E194" t="s">
        <v>1532</v>
      </c>
      <c r="F194" t="s">
        <v>378</v>
      </c>
      <c r="G194" s="37">
        <v>36460</v>
      </c>
      <c r="H194">
        <v>128</v>
      </c>
      <c r="I194">
        <v>71.7</v>
      </c>
      <c r="J194">
        <v>45.9</v>
      </c>
      <c r="K194" t="s">
        <v>1559</v>
      </c>
      <c r="L194" t="s">
        <v>1535</v>
      </c>
    </row>
    <row r="195" spans="1:12" hidden="1" x14ac:dyDescent="0.35">
      <c r="A195" t="s">
        <v>1541</v>
      </c>
      <c r="B195">
        <v>2045</v>
      </c>
      <c r="C195" t="s">
        <v>1588</v>
      </c>
      <c r="D195" t="s">
        <v>1159</v>
      </c>
      <c r="E195" t="s">
        <v>1532</v>
      </c>
      <c r="F195" t="s">
        <v>378</v>
      </c>
      <c r="G195" s="37">
        <v>36460</v>
      </c>
      <c r="H195">
        <v>128</v>
      </c>
      <c r="I195">
        <v>71.7</v>
      </c>
      <c r="J195">
        <v>45.9</v>
      </c>
      <c r="K195" t="s">
        <v>1542</v>
      </c>
      <c r="L195" t="s">
        <v>1543</v>
      </c>
    </row>
    <row r="196" spans="1:12" hidden="1" x14ac:dyDescent="0.35">
      <c r="A196" t="s">
        <v>1541</v>
      </c>
      <c r="B196">
        <v>2050</v>
      </c>
      <c r="C196" t="s">
        <v>1588</v>
      </c>
      <c r="D196" t="s">
        <v>1159</v>
      </c>
      <c r="E196" t="s">
        <v>1532</v>
      </c>
      <c r="F196" t="s">
        <v>378</v>
      </c>
      <c r="G196" s="37">
        <v>36460</v>
      </c>
      <c r="H196">
        <v>128</v>
      </c>
      <c r="I196">
        <v>71.7</v>
      </c>
      <c r="J196">
        <v>45.9</v>
      </c>
      <c r="K196" t="s">
        <v>1559</v>
      </c>
      <c r="L196" t="s">
        <v>1535</v>
      </c>
    </row>
    <row r="197" spans="1:12" hidden="1" x14ac:dyDescent="0.35">
      <c r="A197" t="s">
        <v>1541</v>
      </c>
      <c r="B197">
        <v>2050</v>
      </c>
      <c r="C197" t="s">
        <v>1588</v>
      </c>
      <c r="D197" t="s">
        <v>1159</v>
      </c>
      <c r="E197" t="s">
        <v>1532</v>
      </c>
      <c r="F197" t="s">
        <v>378</v>
      </c>
      <c r="G197" s="37">
        <v>36460</v>
      </c>
      <c r="H197">
        <v>128</v>
      </c>
      <c r="I197">
        <v>71.7</v>
      </c>
      <c r="J197">
        <v>45.9</v>
      </c>
      <c r="K197" t="s">
        <v>1542</v>
      </c>
      <c r="L197" t="s">
        <v>1543</v>
      </c>
    </row>
    <row r="198" spans="1:12" hidden="1" x14ac:dyDescent="0.35">
      <c r="A198" t="s">
        <v>1544</v>
      </c>
      <c r="B198">
        <v>2020</v>
      </c>
      <c r="C198" t="s">
        <v>1588</v>
      </c>
      <c r="D198" t="s">
        <v>1159</v>
      </c>
      <c r="E198" t="s">
        <v>1532</v>
      </c>
      <c r="F198" t="s">
        <v>378</v>
      </c>
      <c r="G198" s="37">
        <v>36460</v>
      </c>
      <c r="H198">
        <v>128</v>
      </c>
      <c r="I198">
        <v>71.7</v>
      </c>
      <c r="J198">
        <v>45.9</v>
      </c>
      <c r="K198" t="s">
        <v>1559</v>
      </c>
      <c r="L198" t="s">
        <v>1535</v>
      </c>
    </row>
    <row r="199" spans="1:12" hidden="1" x14ac:dyDescent="0.35">
      <c r="A199" t="s">
        <v>1544</v>
      </c>
      <c r="B199">
        <v>2020</v>
      </c>
      <c r="C199" t="s">
        <v>1588</v>
      </c>
      <c r="D199" t="s">
        <v>1159</v>
      </c>
      <c r="E199" t="s">
        <v>1532</v>
      </c>
      <c r="F199" t="s">
        <v>378</v>
      </c>
      <c r="G199" s="37">
        <v>36460</v>
      </c>
      <c r="H199">
        <v>128</v>
      </c>
      <c r="I199">
        <v>71.7</v>
      </c>
      <c r="J199">
        <v>45.9</v>
      </c>
      <c r="K199" t="s">
        <v>1542</v>
      </c>
      <c r="L199" t="s">
        <v>1535</v>
      </c>
    </row>
    <row r="200" spans="1:12" hidden="1" x14ac:dyDescent="0.35">
      <c r="A200" t="s">
        <v>1544</v>
      </c>
      <c r="B200">
        <v>2025</v>
      </c>
      <c r="C200" t="s">
        <v>1588</v>
      </c>
      <c r="D200" t="s">
        <v>1159</v>
      </c>
      <c r="E200" t="s">
        <v>1532</v>
      </c>
      <c r="F200" t="s">
        <v>378</v>
      </c>
      <c r="G200" s="37">
        <v>36060</v>
      </c>
      <c r="H200">
        <v>147</v>
      </c>
      <c r="I200">
        <v>75.2</v>
      </c>
      <c r="J200">
        <v>49.7</v>
      </c>
      <c r="K200" t="s">
        <v>1560</v>
      </c>
      <c r="L200" t="s">
        <v>1535</v>
      </c>
    </row>
    <row r="201" spans="1:12" hidden="1" x14ac:dyDescent="0.35">
      <c r="A201" t="s">
        <v>1544</v>
      </c>
      <c r="B201">
        <v>2025</v>
      </c>
      <c r="C201" t="s">
        <v>1588</v>
      </c>
      <c r="D201" t="s">
        <v>1159</v>
      </c>
      <c r="E201" t="s">
        <v>1532</v>
      </c>
      <c r="F201" t="s">
        <v>378</v>
      </c>
      <c r="G201" s="37">
        <v>36060</v>
      </c>
      <c r="H201">
        <v>147</v>
      </c>
      <c r="I201">
        <v>75.2</v>
      </c>
      <c r="J201">
        <v>49.7</v>
      </c>
      <c r="K201" t="s">
        <v>1545</v>
      </c>
      <c r="L201" t="s">
        <v>1535</v>
      </c>
    </row>
    <row r="202" spans="1:12" hidden="1" x14ac:dyDescent="0.35">
      <c r="A202" t="s">
        <v>1544</v>
      </c>
      <c r="B202">
        <v>2030</v>
      </c>
      <c r="C202" t="s">
        <v>1588</v>
      </c>
      <c r="D202" t="s">
        <v>1159</v>
      </c>
      <c r="E202" t="s">
        <v>1532</v>
      </c>
      <c r="F202" t="s">
        <v>378</v>
      </c>
      <c r="G202" s="37">
        <v>32840</v>
      </c>
      <c r="H202">
        <v>152</v>
      </c>
      <c r="I202">
        <v>85.6</v>
      </c>
      <c r="J202">
        <v>54.8</v>
      </c>
      <c r="K202" t="s">
        <v>1561</v>
      </c>
      <c r="L202" t="s">
        <v>1535</v>
      </c>
    </row>
    <row r="203" spans="1:12" hidden="1" x14ac:dyDescent="0.35">
      <c r="A203" t="s">
        <v>1544</v>
      </c>
      <c r="B203">
        <v>2030</v>
      </c>
      <c r="C203" t="s">
        <v>1588</v>
      </c>
      <c r="D203" t="s">
        <v>1159</v>
      </c>
      <c r="E203" t="s">
        <v>1532</v>
      </c>
      <c r="F203" t="s">
        <v>378</v>
      </c>
      <c r="G203" s="37">
        <v>32840</v>
      </c>
      <c r="H203">
        <v>152</v>
      </c>
      <c r="I203">
        <v>85.6</v>
      </c>
      <c r="J203">
        <v>54.8</v>
      </c>
      <c r="K203" t="s">
        <v>1546</v>
      </c>
      <c r="L203" t="s">
        <v>1535</v>
      </c>
    </row>
    <row r="204" spans="1:12" hidden="1" x14ac:dyDescent="0.35">
      <c r="A204" t="s">
        <v>1544</v>
      </c>
      <c r="B204">
        <v>2035</v>
      </c>
      <c r="C204" t="s">
        <v>1588</v>
      </c>
      <c r="D204" t="s">
        <v>1159</v>
      </c>
      <c r="E204" t="s">
        <v>1532</v>
      </c>
      <c r="F204" t="s">
        <v>378</v>
      </c>
      <c r="G204" s="37">
        <v>31490</v>
      </c>
      <c r="H204">
        <v>172</v>
      </c>
      <c r="I204">
        <v>90.4</v>
      </c>
      <c r="J204">
        <v>59.2</v>
      </c>
      <c r="K204" t="s">
        <v>1562</v>
      </c>
      <c r="L204" t="s">
        <v>1535</v>
      </c>
    </row>
    <row r="205" spans="1:12" hidden="1" x14ac:dyDescent="0.35">
      <c r="A205" t="s">
        <v>1544</v>
      </c>
      <c r="B205">
        <v>2035</v>
      </c>
      <c r="C205" t="s">
        <v>1588</v>
      </c>
      <c r="D205" t="s">
        <v>1159</v>
      </c>
      <c r="E205" t="s">
        <v>1532</v>
      </c>
      <c r="F205" t="s">
        <v>378</v>
      </c>
      <c r="G205" s="37">
        <v>31490</v>
      </c>
      <c r="H205">
        <v>172</v>
      </c>
      <c r="I205">
        <v>90.4</v>
      </c>
      <c r="J205">
        <v>59.2</v>
      </c>
      <c r="K205" t="s">
        <v>1547</v>
      </c>
      <c r="L205" t="s">
        <v>1535</v>
      </c>
    </row>
    <row r="206" spans="1:12" hidden="1" x14ac:dyDescent="0.35">
      <c r="A206" t="s">
        <v>1544</v>
      </c>
      <c r="B206">
        <v>2040</v>
      </c>
      <c r="C206" t="s">
        <v>1588</v>
      </c>
      <c r="D206" t="s">
        <v>1159</v>
      </c>
      <c r="E206" t="s">
        <v>1532</v>
      </c>
      <c r="F206" t="s">
        <v>378</v>
      </c>
      <c r="G206" s="37">
        <v>30810</v>
      </c>
      <c r="H206">
        <v>179</v>
      </c>
      <c r="I206">
        <v>94.3</v>
      </c>
      <c r="J206">
        <v>61.8</v>
      </c>
      <c r="K206" t="s">
        <v>1539</v>
      </c>
      <c r="L206" t="s">
        <v>1535</v>
      </c>
    </row>
    <row r="207" spans="1:12" hidden="1" x14ac:dyDescent="0.35">
      <c r="A207" t="s">
        <v>1544</v>
      </c>
      <c r="B207">
        <v>2040</v>
      </c>
      <c r="C207" t="s">
        <v>1588</v>
      </c>
      <c r="D207" t="s">
        <v>1159</v>
      </c>
      <c r="E207" t="s">
        <v>1532</v>
      </c>
      <c r="F207" t="s">
        <v>378</v>
      </c>
      <c r="G207" s="37">
        <v>30810</v>
      </c>
      <c r="H207">
        <v>179</v>
      </c>
      <c r="I207">
        <v>94.3</v>
      </c>
      <c r="J207">
        <v>61.8</v>
      </c>
      <c r="K207" t="s">
        <v>1539</v>
      </c>
      <c r="L207" t="s">
        <v>1535</v>
      </c>
    </row>
    <row r="208" spans="1:12" hidden="1" x14ac:dyDescent="0.35">
      <c r="A208" t="s">
        <v>1544</v>
      </c>
      <c r="B208">
        <v>2045</v>
      </c>
      <c r="C208" t="s">
        <v>1588</v>
      </c>
      <c r="D208" t="s">
        <v>1159</v>
      </c>
      <c r="E208" t="s">
        <v>1532</v>
      </c>
      <c r="F208" t="s">
        <v>378</v>
      </c>
      <c r="G208" s="37">
        <v>30130</v>
      </c>
      <c r="H208">
        <v>187</v>
      </c>
      <c r="I208">
        <v>98.2</v>
      </c>
      <c r="J208">
        <v>64.400000000000006</v>
      </c>
      <c r="K208" t="s">
        <v>1539</v>
      </c>
      <c r="L208" t="s">
        <v>1535</v>
      </c>
    </row>
    <row r="209" spans="1:12" hidden="1" x14ac:dyDescent="0.35">
      <c r="A209" t="s">
        <v>1544</v>
      </c>
      <c r="B209">
        <v>2045</v>
      </c>
      <c r="C209" t="s">
        <v>1588</v>
      </c>
      <c r="D209" t="s">
        <v>1159</v>
      </c>
      <c r="E209" t="s">
        <v>1532</v>
      </c>
      <c r="F209" t="s">
        <v>378</v>
      </c>
      <c r="G209" s="37">
        <v>30130</v>
      </c>
      <c r="H209">
        <v>187</v>
      </c>
      <c r="I209">
        <v>98.2</v>
      </c>
      <c r="J209">
        <v>64.400000000000006</v>
      </c>
      <c r="K209" t="s">
        <v>1539</v>
      </c>
      <c r="L209" t="s">
        <v>1535</v>
      </c>
    </row>
    <row r="210" spans="1:12" hidden="1" x14ac:dyDescent="0.35">
      <c r="A210" t="s">
        <v>1544</v>
      </c>
      <c r="B210">
        <v>2050</v>
      </c>
      <c r="C210" t="s">
        <v>1588</v>
      </c>
      <c r="D210" t="s">
        <v>1159</v>
      </c>
      <c r="E210" t="s">
        <v>1532</v>
      </c>
      <c r="F210" t="s">
        <v>378</v>
      </c>
      <c r="G210" s="37">
        <v>29450</v>
      </c>
      <c r="H210">
        <v>195</v>
      </c>
      <c r="I210">
        <v>102</v>
      </c>
      <c r="J210">
        <v>66.900000000000006</v>
      </c>
      <c r="K210" t="s">
        <v>1563</v>
      </c>
      <c r="L210" t="s">
        <v>1535</v>
      </c>
    </row>
    <row r="211" spans="1:12" hidden="1" x14ac:dyDescent="0.35">
      <c r="A211" t="s">
        <v>1544</v>
      </c>
      <c r="B211">
        <v>2050</v>
      </c>
      <c r="C211" t="s">
        <v>1588</v>
      </c>
      <c r="D211" t="s">
        <v>1159</v>
      </c>
      <c r="E211" t="s">
        <v>1532</v>
      </c>
      <c r="F211" t="s">
        <v>378</v>
      </c>
      <c r="G211" s="37">
        <v>29450</v>
      </c>
      <c r="H211">
        <v>195</v>
      </c>
      <c r="I211">
        <v>102</v>
      </c>
      <c r="J211">
        <v>66.900000000000006</v>
      </c>
      <c r="K211" t="s">
        <v>1548</v>
      </c>
      <c r="L211" t="s">
        <v>1535</v>
      </c>
    </row>
    <row r="212" spans="1:12" hidden="1" x14ac:dyDescent="0.35">
      <c r="A212" t="s">
        <v>1529</v>
      </c>
      <c r="B212">
        <v>2020</v>
      </c>
      <c r="C212" t="s">
        <v>1589</v>
      </c>
      <c r="D212" t="s">
        <v>1159</v>
      </c>
      <c r="E212" t="s">
        <v>1532</v>
      </c>
      <c r="F212" t="s">
        <v>378</v>
      </c>
      <c r="G212" s="37">
        <v>45660</v>
      </c>
      <c r="H212">
        <v>86.9</v>
      </c>
      <c r="I212">
        <v>160</v>
      </c>
      <c r="J212">
        <v>56.3</v>
      </c>
      <c r="K212" t="s">
        <v>1553</v>
      </c>
      <c r="L212" t="s">
        <v>1535</v>
      </c>
    </row>
    <row r="213" spans="1:12" hidden="1" x14ac:dyDescent="0.35">
      <c r="A213" t="s">
        <v>1529</v>
      </c>
      <c r="B213">
        <v>2020</v>
      </c>
      <c r="C213" t="s">
        <v>1589</v>
      </c>
      <c r="D213" t="s">
        <v>1159</v>
      </c>
      <c r="E213" t="s">
        <v>1532</v>
      </c>
      <c r="F213" t="s">
        <v>378</v>
      </c>
      <c r="G213" s="37">
        <v>45660</v>
      </c>
      <c r="H213">
        <v>86.9</v>
      </c>
      <c r="I213">
        <v>160</v>
      </c>
      <c r="J213">
        <v>56.3</v>
      </c>
      <c r="K213" t="s">
        <v>1534</v>
      </c>
      <c r="L213" t="s">
        <v>1535</v>
      </c>
    </row>
    <row r="214" spans="1:12" hidden="1" x14ac:dyDescent="0.35">
      <c r="A214" t="s">
        <v>1529</v>
      </c>
      <c r="B214">
        <v>2025</v>
      </c>
      <c r="C214" t="s">
        <v>1589</v>
      </c>
      <c r="D214" t="s">
        <v>1159</v>
      </c>
      <c r="E214" t="s">
        <v>1532</v>
      </c>
      <c r="F214" t="s">
        <v>378</v>
      </c>
      <c r="G214" s="37">
        <v>36050</v>
      </c>
      <c r="H214">
        <v>117</v>
      </c>
      <c r="I214">
        <v>230</v>
      </c>
      <c r="J214">
        <v>77.400000000000006</v>
      </c>
      <c r="K214" t="s">
        <v>1554</v>
      </c>
      <c r="L214" t="s">
        <v>1535</v>
      </c>
    </row>
    <row r="215" spans="1:12" hidden="1" x14ac:dyDescent="0.35">
      <c r="A215" t="s">
        <v>1529</v>
      </c>
      <c r="B215">
        <v>2025</v>
      </c>
      <c r="C215" t="s">
        <v>1589</v>
      </c>
      <c r="D215" t="s">
        <v>1159</v>
      </c>
      <c r="E215" t="s">
        <v>1532</v>
      </c>
      <c r="F215" t="s">
        <v>378</v>
      </c>
      <c r="G215" s="37">
        <v>36050</v>
      </c>
      <c r="H215">
        <v>117</v>
      </c>
      <c r="I215">
        <v>230</v>
      </c>
      <c r="J215">
        <v>77.400000000000006</v>
      </c>
      <c r="K215" t="s">
        <v>1536</v>
      </c>
      <c r="L215" t="s">
        <v>1535</v>
      </c>
    </row>
    <row r="216" spans="1:12" hidden="1" x14ac:dyDescent="0.35">
      <c r="A216" t="s">
        <v>1529</v>
      </c>
      <c r="B216">
        <v>2030</v>
      </c>
      <c r="C216" t="s">
        <v>1589</v>
      </c>
      <c r="D216" t="s">
        <v>1159</v>
      </c>
      <c r="E216" t="s">
        <v>1532</v>
      </c>
      <c r="F216" t="s">
        <v>378</v>
      </c>
      <c r="G216" s="37">
        <v>34450</v>
      </c>
      <c r="H216">
        <v>126</v>
      </c>
      <c r="I216">
        <v>252</v>
      </c>
      <c r="J216">
        <v>83.9</v>
      </c>
      <c r="K216" t="s">
        <v>1555</v>
      </c>
      <c r="L216" t="s">
        <v>1535</v>
      </c>
    </row>
    <row r="217" spans="1:12" hidden="1" x14ac:dyDescent="0.35">
      <c r="A217" t="s">
        <v>1529</v>
      </c>
      <c r="B217">
        <v>2030</v>
      </c>
      <c r="C217" t="s">
        <v>1589</v>
      </c>
      <c r="D217" t="s">
        <v>1159</v>
      </c>
      <c r="E217" t="s">
        <v>1532</v>
      </c>
      <c r="F217" t="s">
        <v>378</v>
      </c>
      <c r="G217" s="37">
        <v>34450</v>
      </c>
      <c r="H217">
        <v>126</v>
      </c>
      <c r="I217">
        <v>252</v>
      </c>
      <c r="J217">
        <v>83.9</v>
      </c>
      <c r="K217" t="s">
        <v>1537</v>
      </c>
      <c r="L217" t="s">
        <v>1535</v>
      </c>
    </row>
    <row r="218" spans="1:12" hidden="1" x14ac:dyDescent="0.35">
      <c r="A218" t="s">
        <v>1529</v>
      </c>
      <c r="B218">
        <v>2035</v>
      </c>
      <c r="C218" t="s">
        <v>1589</v>
      </c>
      <c r="D218" t="s">
        <v>1159</v>
      </c>
      <c r="E218" t="s">
        <v>1532</v>
      </c>
      <c r="F218" t="s">
        <v>378</v>
      </c>
      <c r="G218" s="37">
        <v>33900</v>
      </c>
      <c r="H218">
        <v>142</v>
      </c>
      <c r="I218">
        <v>285</v>
      </c>
      <c r="J218">
        <v>94.6</v>
      </c>
      <c r="K218" t="s">
        <v>1556</v>
      </c>
      <c r="L218" t="s">
        <v>1535</v>
      </c>
    </row>
    <row r="219" spans="1:12" hidden="1" x14ac:dyDescent="0.35">
      <c r="A219" t="s">
        <v>1529</v>
      </c>
      <c r="B219">
        <v>2035</v>
      </c>
      <c r="C219" t="s">
        <v>1589</v>
      </c>
      <c r="D219" t="s">
        <v>1159</v>
      </c>
      <c r="E219" t="s">
        <v>1532</v>
      </c>
      <c r="F219" t="s">
        <v>378</v>
      </c>
      <c r="G219" s="37">
        <v>33900</v>
      </c>
      <c r="H219">
        <v>142</v>
      </c>
      <c r="I219">
        <v>285</v>
      </c>
      <c r="J219">
        <v>94.6</v>
      </c>
      <c r="K219" t="s">
        <v>1538</v>
      </c>
      <c r="L219" t="s">
        <v>1535</v>
      </c>
    </row>
    <row r="220" spans="1:12" hidden="1" x14ac:dyDescent="0.35">
      <c r="A220" t="s">
        <v>1529</v>
      </c>
      <c r="B220">
        <v>2040</v>
      </c>
      <c r="C220" t="s">
        <v>1589</v>
      </c>
      <c r="D220" t="s">
        <v>1159</v>
      </c>
      <c r="E220" t="s">
        <v>1532</v>
      </c>
      <c r="F220" t="s">
        <v>378</v>
      </c>
      <c r="G220" s="37">
        <v>33190</v>
      </c>
      <c r="H220">
        <v>148</v>
      </c>
      <c r="I220">
        <v>294</v>
      </c>
      <c r="J220">
        <v>98.4</v>
      </c>
      <c r="K220" t="s">
        <v>1539</v>
      </c>
      <c r="L220" t="s">
        <v>1535</v>
      </c>
    </row>
    <row r="221" spans="1:12" hidden="1" x14ac:dyDescent="0.35">
      <c r="A221" t="s">
        <v>1529</v>
      </c>
      <c r="B221">
        <v>2040</v>
      </c>
      <c r="C221" t="s">
        <v>1589</v>
      </c>
      <c r="D221" t="s">
        <v>1159</v>
      </c>
      <c r="E221" t="s">
        <v>1532</v>
      </c>
      <c r="F221" t="s">
        <v>378</v>
      </c>
      <c r="G221" s="37">
        <v>33190</v>
      </c>
      <c r="H221">
        <v>148</v>
      </c>
      <c r="I221">
        <v>294</v>
      </c>
      <c r="J221">
        <v>98.4</v>
      </c>
      <c r="K221" t="s">
        <v>1539</v>
      </c>
      <c r="L221" t="s">
        <v>1535</v>
      </c>
    </row>
    <row r="222" spans="1:12" hidden="1" x14ac:dyDescent="0.35">
      <c r="A222" t="s">
        <v>1529</v>
      </c>
      <c r="B222">
        <v>2045</v>
      </c>
      <c r="C222" t="s">
        <v>1589</v>
      </c>
      <c r="D222" t="s">
        <v>1159</v>
      </c>
      <c r="E222" t="s">
        <v>1532</v>
      </c>
      <c r="F222" t="s">
        <v>378</v>
      </c>
      <c r="G222" s="37">
        <v>32480</v>
      </c>
      <c r="H222">
        <v>154</v>
      </c>
      <c r="I222">
        <v>304</v>
      </c>
      <c r="J222">
        <v>102</v>
      </c>
      <c r="K222" t="s">
        <v>1539</v>
      </c>
      <c r="L222" t="s">
        <v>1535</v>
      </c>
    </row>
    <row r="223" spans="1:12" hidden="1" x14ac:dyDescent="0.35">
      <c r="A223" t="s">
        <v>1529</v>
      </c>
      <c r="B223">
        <v>2045</v>
      </c>
      <c r="C223" t="s">
        <v>1589</v>
      </c>
      <c r="D223" t="s">
        <v>1159</v>
      </c>
      <c r="E223" t="s">
        <v>1532</v>
      </c>
      <c r="F223" t="s">
        <v>378</v>
      </c>
      <c r="G223" s="37">
        <v>32480</v>
      </c>
      <c r="H223">
        <v>154</v>
      </c>
      <c r="I223">
        <v>304</v>
      </c>
      <c r="J223">
        <v>102</v>
      </c>
      <c r="K223" t="s">
        <v>1539</v>
      </c>
      <c r="L223" t="s">
        <v>1535</v>
      </c>
    </row>
    <row r="224" spans="1:12" hidden="1" x14ac:dyDescent="0.35">
      <c r="A224" t="s">
        <v>1529</v>
      </c>
      <c r="B224">
        <v>2050</v>
      </c>
      <c r="C224" t="s">
        <v>1589</v>
      </c>
      <c r="D224" t="s">
        <v>1159</v>
      </c>
      <c r="E224" t="s">
        <v>1532</v>
      </c>
      <c r="F224" t="s">
        <v>378</v>
      </c>
      <c r="G224" s="37">
        <v>31780</v>
      </c>
      <c r="H224">
        <v>161</v>
      </c>
      <c r="I224">
        <v>313</v>
      </c>
      <c r="J224">
        <v>106</v>
      </c>
      <c r="K224" t="s">
        <v>1557</v>
      </c>
      <c r="L224" t="s">
        <v>1535</v>
      </c>
    </row>
    <row r="225" spans="1:12" hidden="1" x14ac:dyDescent="0.35">
      <c r="A225" t="s">
        <v>1529</v>
      </c>
      <c r="B225">
        <v>2050</v>
      </c>
      <c r="C225" t="s">
        <v>1589</v>
      </c>
      <c r="D225" t="s">
        <v>1159</v>
      </c>
      <c r="E225" t="s">
        <v>1532</v>
      </c>
      <c r="F225" t="s">
        <v>378</v>
      </c>
      <c r="G225" s="37">
        <v>31780</v>
      </c>
      <c r="H225">
        <v>161</v>
      </c>
      <c r="I225">
        <v>313</v>
      </c>
      <c r="J225">
        <v>106</v>
      </c>
      <c r="K225" t="s">
        <v>1540</v>
      </c>
      <c r="L225" t="s">
        <v>1535</v>
      </c>
    </row>
    <row r="226" spans="1:12" hidden="1" x14ac:dyDescent="0.35">
      <c r="A226" t="s">
        <v>1541</v>
      </c>
      <c r="B226">
        <v>2020</v>
      </c>
      <c r="C226" t="s">
        <v>1589</v>
      </c>
      <c r="D226" t="s">
        <v>1159</v>
      </c>
      <c r="E226" t="s">
        <v>1532</v>
      </c>
      <c r="F226" t="s">
        <v>378</v>
      </c>
      <c r="G226" s="37">
        <v>45660</v>
      </c>
      <c r="H226">
        <v>86.9</v>
      </c>
      <c r="I226">
        <v>160</v>
      </c>
      <c r="J226">
        <v>56.3</v>
      </c>
      <c r="K226" t="s">
        <v>1559</v>
      </c>
      <c r="L226" t="s">
        <v>1535</v>
      </c>
    </row>
    <row r="227" spans="1:12" hidden="1" x14ac:dyDescent="0.35">
      <c r="A227" t="s">
        <v>1541</v>
      </c>
      <c r="B227">
        <v>2020</v>
      </c>
      <c r="C227" t="s">
        <v>1589</v>
      </c>
      <c r="D227" t="s">
        <v>1159</v>
      </c>
      <c r="E227" t="s">
        <v>1532</v>
      </c>
      <c r="F227" t="s">
        <v>378</v>
      </c>
      <c r="G227" s="37">
        <v>45660</v>
      </c>
      <c r="H227">
        <v>86.9</v>
      </c>
      <c r="I227">
        <v>160</v>
      </c>
      <c r="J227">
        <v>56.3</v>
      </c>
      <c r="K227" t="s">
        <v>1542</v>
      </c>
      <c r="L227" t="s">
        <v>1543</v>
      </c>
    </row>
    <row r="228" spans="1:12" hidden="1" x14ac:dyDescent="0.35">
      <c r="A228" t="s">
        <v>1541</v>
      </c>
      <c r="B228">
        <v>2025</v>
      </c>
      <c r="C228" t="s">
        <v>1589</v>
      </c>
      <c r="D228" t="s">
        <v>1159</v>
      </c>
      <c r="E228" t="s">
        <v>1532</v>
      </c>
      <c r="F228" t="s">
        <v>378</v>
      </c>
      <c r="G228" s="37">
        <v>45660</v>
      </c>
      <c r="H228">
        <v>86.9</v>
      </c>
      <c r="I228">
        <v>160</v>
      </c>
      <c r="J228">
        <v>56.3</v>
      </c>
      <c r="K228" t="s">
        <v>1559</v>
      </c>
      <c r="L228" t="s">
        <v>1535</v>
      </c>
    </row>
    <row r="229" spans="1:12" hidden="1" x14ac:dyDescent="0.35">
      <c r="A229" t="s">
        <v>1541</v>
      </c>
      <c r="B229">
        <v>2025</v>
      </c>
      <c r="C229" t="s">
        <v>1589</v>
      </c>
      <c r="D229" t="s">
        <v>1159</v>
      </c>
      <c r="E229" t="s">
        <v>1532</v>
      </c>
      <c r="F229" t="s">
        <v>378</v>
      </c>
      <c r="G229" s="37">
        <v>45660</v>
      </c>
      <c r="H229">
        <v>86.9</v>
      </c>
      <c r="I229">
        <v>160</v>
      </c>
      <c r="J229">
        <v>56.3</v>
      </c>
      <c r="K229" t="s">
        <v>1542</v>
      </c>
      <c r="L229" t="s">
        <v>1543</v>
      </c>
    </row>
    <row r="230" spans="1:12" hidden="1" x14ac:dyDescent="0.35">
      <c r="A230" t="s">
        <v>1541</v>
      </c>
      <c r="B230">
        <v>2030</v>
      </c>
      <c r="C230" t="s">
        <v>1589</v>
      </c>
      <c r="D230" t="s">
        <v>1159</v>
      </c>
      <c r="E230" t="s">
        <v>1532</v>
      </c>
      <c r="F230" t="s">
        <v>378</v>
      </c>
      <c r="G230" s="37">
        <v>45660</v>
      </c>
      <c r="H230">
        <v>86.9</v>
      </c>
      <c r="I230">
        <v>160</v>
      </c>
      <c r="J230">
        <v>56.3</v>
      </c>
      <c r="K230" t="s">
        <v>1559</v>
      </c>
      <c r="L230" t="s">
        <v>1535</v>
      </c>
    </row>
    <row r="231" spans="1:12" hidden="1" x14ac:dyDescent="0.35">
      <c r="A231" t="s">
        <v>1541</v>
      </c>
      <c r="B231">
        <v>2030</v>
      </c>
      <c r="C231" t="s">
        <v>1589</v>
      </c>
      <c r="D231" t="s">
        <v>1159</v>
      </c>
      <c r="E231" t="s">
        <v>1532</v>
      </c>
      <c r="F231" t="s">
        <v>378</v>
      </c>
      <c r="G231" s="37">
        <v>45660</v>
      </c>
      <c r="H231">
        <v>86.9</v>
      </c>
      <c r="I231">
        <v>160</v>
      </c>
      <c r="J231">
        <v>56.3</v>
      </c>
      <c r="K231" t="s">
        <v>1542</v>
      </c>
      <c r="L231" t="s">
        <v>1543</v>
      </c>
    </row>
    <row r="232" spans="1:12" hidden="1" x14ac:dyDescent="0.35">
      <c r="A232" t="s">
        <v>1541</v>
      </c>
      <c r="B232">
        <v>2035</v>
      </c>
      <c r="C232" t="s">
        <v>1589</v>
      </c>
      <c r="D232" t="s">
        <v>1159</v>
      </c>
      <c r="E232" t="s">
        <v>1532</v>
      </c>
      <c r="F232" t="s">
        <v>378</v>
      </c>
      <c r="G232" s="37">
        <v>45660</v>
      </c>
      <c r="H232">
        <v>86.9</v>
      </c>
      <c r="I232">
        <v>160</v>
      </c>
      <c r="J232">
        <v>56.3</v>
      </c>
      <c r="K232" t="s">
        <v>1559</v>
      </c>
      <c r="L232" t="s">
        <v>1535</v>
      </c>
    </row>
    <row r="233" spans="1:12" hidden="1" x14ac:dyDescent="0.35">
      <c r="A233" t="s">
        <v>1541</v>
      </c>
      <c r="B233">
        <v>2035</v>
      </c>
      <c r="C233" t="s">
        <v>1589</v>
      </c>
      <c r="D233" t="s">
        <v>1159</v>
      </c>
      <c r="E233" t="s">
        <v>1532</v>
      </c>
      <c r="F233" t="s">
        <v>378</v>
      </c>
      <c r="G233" s="37">
        <v>45660</v>
      </c>
      <c r="H233">
        <v>86.9</v>
      </c>
      <c r="I233">
        <v>160</v>
      </c>
      <c r="J233">
        <v>56.3</v>
      </c>
      <c r="K233" t="s">
        <v>1542</v>
      </c>
      <c r="L233" t="s">
        <v>1543</v>
      </c>
    </row>
    <row r="234" spans="1:12" hidden="1" x14ac:dyDescent="0.35">
      <c r="A234" t="s">
        <v>1541</v>
      </c>
      <c r="B234">
        <v>2040</v>
      </c>
      <c r="C234" t="s">
        <v>1589</v>
      </c>
      <c r="D234" t="s">
        <v>1159</v>
      </c>
      <c r="E234" t="s">
        <v>1532</v>
      </c>
      <c r="F234" t="s">
        <v>378</v>
      </c>
      <c r="G234" s="37">
        <v>45660</v>
      </c>
      <c r="H234">
        <v>86.9</v>
      </c>
      <c r="I234">
        <v>160</v>
      </c>
      <c r="J234">
        <v>56.3</v>
      </c>
      <c r="K234" t="s">
        <v>1559</v>
      </c>
      <c r="L234" t="s">
        <v>1535</v>
      </c>
    </row>
    <row r="235" spans="1:12" hidden="1" x14ac:dyDescent="0.35">
      <c r="A235" t="s">
        <v>1541</v>
      </c>
      <c r="B235">
        <v>2040</v>
      </c>
      <c r="C235" t="s">
        <v>1589</v>
      </c>
      <c r="D235" t="s">
        <v>1159</v>
      </c>
      <c r="E235" t="s">
        <v>1532</v>
      </c>
      <c r="F235" t="s">
        <v>378</v>
      </c>
      <c r="G235" s="37">
        <v>45660</v>
      </c>
      <c r="H235">
        <v>86.9</v>
      </c>
      <c r="I235">
        <v>160</v>
      </c>
      <c r="J235">
        <v>56.3</v>
      </c>
      <c r="K235" t="s">
        <v>1542</v>
      </c>
      <c r="L235" t="s">
        <v>1543</v>
      </c>
    </row>
    <row r="236" spans="1:12" hidden="1" x14ac:dyDescent="0.35">
      <c r="A236" t="s">
        <v>1541</v>
      </c>
      <c r="B236">
        <v>2045</v>
      </c>
      <c r="C236" t="s">
        <v>1589</v>
      </c>
      <c r="D236" t="s">
        <v>1159</v>
      </c>
      <c r="E236" t="s">
        <v>1532</v>
      </c>
      <c r="F236" t="s">
        <v>378</v>
      </c>
      <c r="G236" s="37">
        <v>45660</v>
      </c>
      <c r="H236">
        <v>86.9</v>
      </c>
      <c r="I236">
        <v>160</v>
      </c>
      <c r="J236">
        <v>56.3</v>
      </c>
      <c r="K236" t="s">
        <v>1559</v>
      </c>
      <c r="L236" t="s">
        <v>1535</v>
      </c>
    </row>
    <row r="237" spans="1:12" hidden="1" x14ac:dyDescent="0.35">
      <c r="A237" t="s">
        <v>1541</v>
      </c>
      <c r="B237">
        <v>2045</v>
      </c>
      <c r="C237" t="s">
        <v>1589</v>
      </c>
      <c r="D237" t="s">
        <v>1159</v>
      </c>
      <c r="E237" t="s">
        <v>1532</v>
      </c>
      <c r="F237" t="s">
        <v>378</v>
      </c>
      <c r="G237" s="37">
        <v>45660</v>
      </c>
      <c r="H237">
        <v>86.9</v>
      </c>
      <c r="I237">
        <v>160</v>
      </c>
      <c r="J237">
        <v>56.3</v>
      </c>
      <c r="K237" t="s">
        <v>1542</v>
      </c>
      <c r="L237" t="s">
        <v>1543</v>
      </c>
    </row>
    <row r="238" spans="1:12" hidden="1" x14ac:dyDescent="0.35">
      <c r="A238" t="s">
        <v>1541</v>
      </c>
      <c r="B238">
        <v>2050</v>
      </c>
      <c r="C238" t="s">
        <v>1589</v>
      </c>
      <c r="D238" t="s">
        <v>1159</v>
      </c>
      <c r="E238" t="s">
        <v>1532</v>
      </c>
      <c r="F238" t="s">
        <v>378</v>
      </c>
      <c r="G238" s="37">
        <v>45660</v>
      </c>
      <c r="H238">
        <v>86.9</v>
      </c>
      <c r="I238">
        <v>160</v>
      </c>
      <c r="J238">
        <v>56.3</v>
      </c>
      <c r="K238" t="s">
        <v>1559</v>
      </c>
      <c r="L238" t="s">
        <v>1535</v>
      </c>
    </row>
    <row r="239" spans="1:12" hidden="1" x14ac:dyDescent="0.35">
      <c r="A239" t="s">
        <v>1541</v>
      </c>
      <c r="B239">
        <v>2050</v>
      </c>
      <c r="C239" t="s">
        <v>1589</v>
      </c>
      <c r="D239" t="s">
        <v>1159</v>
      </c>
      <c r="E239" t="s">
        <v>1532</v>
      </c>
      <c r="F239" t="s">
        <v>378</v>
      </c>
      <c r="G239" s="37">
        <v>45660</v>
      </c>
      <c r="H239">
        <v>86.9</v>
      </c>
      <c r="I239">
        <v>160</v>
      </c>
      <c r="J239">
        <v>56.3</v>
      </c>
      <c r="K239" t="s">
        <v>1542</v>
      </c>
      <c r="L239" t="s">
        <v>1543</v>
      </c>
    </row>
    <row r="240" spans="1:12" hidden="1" x14ac:dyDescent="0.35">
      <c r="A240" t="s">
        <v>1544</v>
      </c>
      <c r="B240">
        <v>2020</v>
      </c>
      <c r="C240" t="s">
        <v>1589</v>
      </c>
      <c r="D240" t="s">
        <v>1159</v>
      </c>
      <c r="E240" t="s">
        <v>1532</v>
      </c>
      <c r="F240" t="s">
        <v>378</v>
      </c>
      <c r="G240" s="37">
        <v>45660</v>
      </c>
      <c r="H240">
        <v>86.9</v>
      </c>
      <c r="I240">
        <v>160</v>
      </c>
      <c r="J240">
        <v>56.3</v>
      </c>
      <c r="K240" t="s">
        <v>1559</v>
      </c>
      <c r="L240" t="s">
        <v>1535</v>
      </c>
    </row>
    <row r="241" spans="1:12" hidden="1" x14ac:dyDescent="0.35">
      <c r="A241" t="s">
        <v>1544</v>
      </c>
      <c r="B241">
        <v>2020</v>
      </c>
      <c r="C241" t="s">
        <v>1589</v>
      </c>
      <c r="D241" t="s">
        <v>1159</v>
      </c>
      <c r="E241" t="s">
        <v>1532</v>
      </c>
      <c r="F241" t="s">
        <v>378</v>
      </c>
      <c r="G241" s="37">
        <v>45660</v>
      </c>
      <c r="H241">
        <v>86.9</v>
      </c>
      <c r="I241">
        <v>160</v>
      </c>
      <c r="J241">
        <v>56.3</v>
      </c>
      <c r="K241" t="s">
        <v>1542</v>
      </c>
      <c r="L241" t="s">
        <v>1535</v>
      </c>
    </row>
    <row r="242" spans="1:12" hidden="1" x14ac:dyDescent="0.35">
      <c r="A242" t="s">
        <v>1544</v>
      </c>
      <c r="B242">
        <v>2025</v>
      </c>
      <c r="C242" t="s">
        <v>1589</v>
      </c>
      <c r="D242" t="s">
        <v>1159</v>
      </c>
      <c r="E242" t="s">
        <v>1532</v>
      </c>
      <c r="F242" t="s">
        <v>378</v>
      </c>
      <c r="G242" s="37">
        <v>41550</v>
      </c>
      <c r="H242">
        <v>101</v>
      </c>
      <c r="I242">
        <v>186</v>
      </c>
      <c r="J242">
        <v>65.3</v>
      </c>
      <c r="K242" t="s">
        <v>1560</v>
      </c>
      <c r="L242" t="s">
        <v>1535</v>
      </c>
    </row>
    <row r="243" spans="1:12" hidden="1" x14ac:dyDescent="0.35">
      <c r="A243" t="s">
        <v>1544</v>
      </c>
      <c r="B243">
        <v>2025</v>
      </c>
      <c r="C243" t="s">
        <v>1589</v>
      </c>
      <c r="D243" t="s">
        <v>1159</v>
      </c>
      <c r="E243" t="s">
        <v>1532</v>
      </c>
      <c r="F243" t="s">
        <v>378</v>
      </c>
      <c r="G243" s="37">
        <v>41550</v>
      </c>
      <c r="H243">
        <v>101</v>
      </c>
      <c r="I243">
        <v>186</v>
      </c>
      <c r="J243">
        <v>65.3</v>
      </c>
      <c r="K243" t="s">
        <v>1545</v>
      </c>
      <c r="L243" t="s">
        <v>1535</v>
      </c>
    </row>
    <row r="244" spans="1:12" hidden="1" x14ac:dyDescent="0.35">
      <c r="A244" t="s">
        <v>1544</v>
      </c>
      <c r="B244">
        <v>2030</v>
      </c>
      <c r="C244" t="s">
        <v>1589</v>
      </c>
      <c r="D244" t="s">
        <v>1159</v>
      </c>
      <c r="E244" t="s">
        <v>1532</v>
      </c>
      <c r="F244" t="s">
        <v>378</v>
      </c>
      <c r="G244" s="37">
        <v>36920</v>
      </c>
      <c r="H244">
        <v>105</v>
      </c>
      <c r="I244">
        <v>195</v>
      </c>
      <c r="J244">
        <v>68.099999999999994</v>
      </c>
      <c r="K244" t="s">
        <v>1561</v>
      </c>
      <c r="L244" t="s">
        <v>1535</v>
      </c>
    </row>
    <row r="245" spans="1:12" hidden="1" x14ac:dyDescent="0.35">
      <c r="A245" t="s">
        <v>1544</v>
      </c>
      <c r="B245">
        <v>2030</v>
      </c>
      <c r="C245" t="s">
        <v>1589</v>
      </c>
      <c r="D245" t="s">
        <v>1159</v>
      </c>
      <c r="E245" t="s">
        <v>1532</v>
      </c>
      <c r="F245" t="s">
        <v>378</v>
      </c>
      <c r="G245" s="37">
        <v>36920</v>
      </c>
      <c r="H245">
        <v>105</v>
      </c>
      <c r="I245">
        <v>195</v>
      </c>
      <c r="J245">
        <v>68.099999999999994</v>
      </c>
      <c r="K245" t="s">
        <v>1546</v>
      </c>
      <c r="L245" t="s">
        <v>1535</v>
      </c>
    </row>
    <row r="246" spans="1:12" hidden="1" x14ac:dyDescent="0.35">
      <c r="A246" t="s">
        <v>1544</v>
      </c>
      <c r="B246">
        <v>2035</v>
      </c>
      <c r="C246" t="s">
        <v>1589</v>
      </c>
      <c r="D246" t="s">
        <v>1159</v>
      </c>
      <c r="E246" t="s">
        <v>1532</v>
      </c>
      <c r="F246" t="s">
        <v>378</v>
      </c>
      <c r="G246" s="37">
        <v>34770</v>
      </c>
      <c r="H246">
        <v>118</v>
      </c>
      <c r="I246">
        <v>217</v>
      </c>
      <c r="J246">
        <v>76.5</v>
      </c>
      <c r="K246" t="s">
        <v>1562</v>
      </c>
      <c r="L246" t="s">
        <v>1535</v>
      </c>
    </row>
    <row r="247" spans="1:12" hidden="1" x14ac:dyDescent="0.35">
      <c r="A247" t="s">
        <v>1544</v>
      </c>
      <c r="B247">
        <v>2035</v>
      </c>
      <c r="C247" t="s">
        <v>1589</v>
      </c>
      <c r="D247" t="s">
        <v>1159</v>
      </c>
      <c r="E247" t="s">
        <v>1532</v>
      </c>
      <c r="F247" t="s">
        <v>378</v>
      </c>
      <c r="G247" s="37">
        <v>34770</v>
      </c>
      <c r="H247">
        <v>118</v>
      </c>
      <c r="I247">
        <v>217</v>
      </c>
      <c r="J247">
        <v>76.5</v>
      </c>
      <c r="K247" t="s">
        <v>1547</v>
      </c>
      <c r="L247" t="s">
        <v>1535</v>
      </c>
    </row>
    <row r="248" spans="1:12" hidden="1" x14ac:dyDescent="0.35">
      <c r="A248" t="s">
        <v>1544</v>
      </c>
      <c r="B248">
        <v>2040</v>
      </c>
      <c r="C248" t="s">
        <v>1589</v>
      </c>
      <c r="D248" t="s">
        <v>1159</v>
      </c>
      <c r="E248" t="s">
        <v>1532</v>
      </c>
      <c r="F248" t="s">
        <v>378</v>
      </c>
      <c r="G248" s="37">
        <v>33870</v>
      </c>
      <c r="H248">
        <v>123</v>
      </c>
      <c r="I248">
        <v>228</v>
      </c>
      <c r="J248">
        <v>80.099999999999994</v>
      </c>
      <c r="K248" t="s">
        <v>1539</v>
      </c>
      <c r="L248" t="s">
        <v>1535</v>
      </c>
    </row>
    <row r="249" spans="1:12" hidden="1" x14ac:dyDescent="0.35">
      <c r="A249" t="s">
        <v>1544</v>
      </c>
      <c r="B249">
        <v>2040</v>
      </c>
      <c r="C249" t="s">
        <v>1589</v>
      </c>
      <c r="D249" t="s">
        <v>1159</v>
      </c>
      <c r="E249" t="s">
        <v>1532</v>
      </c>
      <c r="F249" t="s">
        <v>378</v>
      </c>
      <c r="G249" s="37">
        <v>33870</v>
      </c>
      <c r="H249">
        <v>123</v>
      </c>
      <c r="I249">
        <v>228</v>
      </c>
      <c r="J249">
        <v>80.099999999999994</v>
      </c>
      <c r="K249" t="s">
        <v>1539</v>
      </c>
      <c r="L249" t="s">
        <v>1535</v>
      </c>
    </row>
    <row r="250" spans="1:12" hidden="1" x14ac:dyDescent="0.35">
      <c r="A250" t="s">
        <v>1544</v>
      </c>
      <c r="B250">
        <v>2045</v>
      </c>
      <c r="C250" t="s">
        <v>1589</v>
      </c>
      <c r="D250" t="s">
        <v>1159</v>
      </c>
      <c r="E250" t="s">
        <v>1532</v>
      </c>
      <c r="F250" t="s">
        <v>378</v>
      </c>
      <c r="G250" s="37">
        <v>32960</v>
      </c>
      <c r="H250">
        <v>129</v>
      </c>
      <c r="I250">
        <v>240</v>
      </c>
      <c r="J250">
        <v>83.7</v>
      </c>
      <c r="K250" t="s">
        <v>1539</v>
      </c>
      <c r="L250" t="s">
        <v>1535</v>
      </c>
    </row>
    <row r="251" spans="1:12" hidden="1" x14ac:dyDescent="0.35">
      <c r="A251" t="s">
        <v>1544</v>
      </c>
      <c r="B251">
        <v>2045</v>
      </c>
      <c r="C251" t="s">
        <v>1589</v>
      </c>
      <c r="D251" t="s">
        <v>1159</v>
      </c>
      <c r="E251" t="s">
        <v>1532</v>
      </c>
      <c r="F251" t="s">
        <v>378</v>
      </c>
      <c r="G251" s="37">
        <v>32960</v>
      </c>
      <c r="H251">
        <v>129</v>
      </c>
      <c r="I251">
        <v>240</v>
      </c>
      <c r="J251">
        <v>83.7</v>
      </c>
      <c r="K251" t="s">
        <v>1539</v>
      </c>
      <c r="L251" t="s">
        <v>1535</v>
      </c>
    </row>
    <row r="252" spans="1:12" hidden="1" x14ac:dyDescent="0.35">
      <c r="A252" t="s">
        <v>1544</v>
      </c>
      <c r="B252">
        <v>2050</v>
      </c>
      <c r="C252" t="s">
        <v>1589</v>
      </c>
      <c r="D252" t="s">
        <v>1159</v>
      </c>
      <c r="E252" t="s">
        <v>1532</v>
      </c>
      <c r="F252" t="s">
        <v>378</v>
      </c>
      <c r="G252" s="37">
        <v>32060</v>
      </c>
      <c r="H252">
        <v>134</v>
      </c>
      <c r="I252">
        <v>251</v>
      </c>
      <c r="J252">
        <v>87.5</v>
      </c>
      <c r="K252" t="s">
        <v>1563</v>
      </c>
      <c r="L252" t="s">
        <v>1535</v>
      </c>
    </row>
    <row r="253" spans="1:12" hidden="1" x14ac:dyDescent="0.35">
      <c r="A253" t="s">
        <v>1544</v>
      </c>
      <c r="B253">
        <v>2050</v>
      </c>
      <c r="C253" t="s">
        <v>1589</v>
      </c>
      <c r="D253" t="s">
        <v>1159</v>
      </c>
      <c r="E253" t="s">
        <v>1532</v>
      </c>
      <c r="F253" t="s">
        <v>378</v>
      </c>
      <c r="G253" s="37">
        <v>32060</v>
      </c>
      <c r="H253">
        <v>134</v>
      </c>
      <c r="I253">
        <v>251</v>
      </c>
      <c r="J253">
        <v>87.5</v>
      </c>
      <c r="K253" t="s">
        <v>1548</v>
      </c>
      <c r="L253" t="s">
        <v>1535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L1" workbookViewId="0">
      <selection activeCell="I3" sqref="I3"/>
    </sheetView>
  </sheetViews>
  <sheetFormatPr defaultRowHeight="14.5" x14ac:dyDescent="0.35"/>
  <cols>
    <col min="2" max="2" width="54.26953125" customWidth="1"/>
    <col min="3" max="3" width="10.7265625" bestFit="1" customWidth="1"/>
    <col min="4" max="10" width="10.54296875" bestFit="1" customWidth="1"/>
  </cols>
  <sheetData>
    <row r="1" spans="1:10" x14ac:dyDescent="0.35">
      <c r="A1" s="1" t="s">
        <v>1590</v>
      </c>
    </row>
    <row r="2" spans="1:10" x14ac:dyDescent="0.35">
      <c r="B2" s="105"/>
      <c r="C2" s="109">
        <v>2020</v>
      </c>
      <c r="D2" s="109">
        <v>2025</v>
      </c>
      <c r="E2" s="109">
        <v>2030</v>
      </c>
      <c r="F2" s="109">
        <v>2035</v>
      </c>
      <c r="G2" s="109">
        <v>2040</v>
      </c>
      <c r="H2" s="109">
        <v>2045</v>
      </c>
      <c r="I2" s="109">
        <v>2050</v>
      </c>
    </row>
    <row r="3" spans="1:10" x14ac:dyDescent="0.35">
      <c r="A3" t="s">
        <v>1544</v>
      </c>
      <c r="B3" s="27" t="s">
        <v>1530</v>
      </c>
      <c r="C3" s="108">
        <f>SUMIFS(NREL_ATB_2020!$G:$G,NREL_ATB_2020!$A:$A,'NREL Calcs'!$A3,NREL_ATB_2020!$C:$C,'NREL Calcs'!$B3,NREL_ATB_2020!$B:$B,'NREL Calcs'!C$2)*cpi_2017to2012</f>
        <v>40332.562173629245</v>
      </c>
      <c r="D3" s="108">
        <f>SUMIFS(NREL_ATB_2020!$G:$G,NREL_ATB_2020!$A:$A,'NREL Calcs'!$A3,NREL_ATB_2020!$C:$C,'NREL Calcs'!$B3,NREL_ATB_2020!$B:$B,'NREL Calcs'!D$2)*cpi_2017to2012</f>
        <v>37007.420610313318</v>
      </c>
      <c r="E3" s="108">
        <f>SUMIFS(NREL_ATB_2020!$G:$G,NREL_ATB_2020!$A:$A,'NREL Calcs'!$A3,NREL_ATB_2020!$C:$C,'NREL Calcs'!$B3,NREL_ATB_2020!$B:$B,'NREL Calcs'!E$2)*cpi_2017to2012</f>
        <v>33532.41351174935</v>
      </c>
      <c r="F3" s="108">
        <f>SUMIFS(NREL_ATB_2020!$G:$G,NREL_ATB_2020!$A:$A,'NREL Calcs'!$A3,NREL_ATB_2020!$C:$C,'NREL Calcs'!$B3,NREL_ATB_2020!$B:$B,'NREL Calcs'!F$2)*cpi_2017to2012</f>
        <v>32595.753916449088</v>
      </c>
      <c r="G3" s="108">
        <f>SUMIFS(NREL_ATB_2020!$G:$G,NREL_ATB_2020!$A:$A,'NREL Calcs'!$A3,NREL_ATB_2020!$C:$C,'NREL Calcs'!$B3,NREL_ATB_2020!$B:$B,'NREL Calcs'!G$2)*cpi_2017to2012</f>
        <v>31434.296018276764</v>
      </c>
      <c r="H3" s="108">
        <f>SUMIFS(NREL_ATB_2020!$G:$G,NREL_ATB_2020!$A:$A,'NREL Calcs'!$A3,NREL_ATB_2020!$C:$C,'NREL Calcs'!$B3,NREL_ATB_2020!$B:$B,'NREL Calcs'!H$2)*cpi_2017to2012</f>
        <v>30263.471524151435</v>
      </c>
      <c r="I3" s="108">
        <f>SUMIFS(NREL_ATB_2020!$G:$G,NREL_ATB_2020!$A:$A,'NREL Calcs'!$A3,NREL_ATB_2020!$C:$C,'NREL Calcs'!$B3,NREL_ATB_2020!$B:$B,'NREL Calcs'!I$2)*cpi_2017to2012</f>
        <v>29092.64703002611</v>
      </c>
      <c r="J3">
        <f>I3/I9</f>
        <v>1.1364800585437249</v>
      </c>
    </row>
    <row r="4" spans="1:10" x14ac:dyDescent="0.35">
      <c r="A4" t="s">
        <v>1544</v>
      </c>
      <c r="B4" t="s">
        <v>1549</v>
      </c>
      <c r="C4" s="104">
        <f>SUMIFS(NREL_ATB_2020!$G:$G,NREL_ATB_2020!$A:$A,'NREL Calcs'!$A4,NREL_ATB_2020!$C:$C,'NREL Calcs'!$B4,NREL_ATB_2020!$B:$B,'NREL Calcs'!C$2)*cpi_2017to2012</f>
        <v>52125.106478459529</v>
      </c>
      <c r="D4" s="104">
        <f>SUMIFS(NREL_ATB_2020!$G:$G,NREL_ATB_2020!$A:$A,'NREL Calcs'!$A4,NREL_ATB_2020!$C:$C,'NREL Calcs'!$B4,NREL_ATB_2020!$B:$B,'NREL Calcs'!D$2)*cpi_2017to2012</f>
        <v>45765.187826370755</v>
      </c>
      <c r="E4" s="104">
        <f>SUMIFS(NREL_ATB_2020!$G:$G,NREL_ATB_2020!$A:$A,'NREL Calcs'!$A4,NREL_ATB_2020!$C:$C,'NREL Calcs'!$B4,NREL_ATB_2020!$B:$B,'NREL Calcs'!E$2)*cpi_2017to2012</f>
        <v>40117.130466710187</v>
      </c>
      <c r="F4" s="104">
        <f>SUMIFS(NREL_ATB_2020!$G:$G,NREL_ATB_2020!$A:$A,'NREL Calcs'!$A4,NREL_ATB_2020!$C:$C,'NREL Calcs'!$B4,NREL_ATB_2020!$B:$B,'NREL Calcs'!F$2)*cpi_2017to2012</f>
        <v>39133.63789164491</v>
      </c>
      <c r="G4" s="104">
        <f>SUMIFS(NREL_ATB_2020!$G:$G,NREL_ATB_2020!$A:$A,'NREL Calcs'!$A4,NREL_ATB_2020!$C:$C,'NREL Calcs'!$B4,NREL_ATB_2020!$B:$B,'NREL Calcs'!G$2)*cpi_2017to2012</f>
        <v>37503.850195822451</v>
      </c>
      <c r="H4" s="104">
        <f>SUMIFS(NREL_ATB_2020!$G:$G,NREL_ATB_2020!$A:$A,'NREL Calcs'!$A4,NREL_ATB_2020!$C:$C,'NREL Calcs'!$B4,NREL_ATB_2020!$B:$B,'NREL Calcs'!H$2)*cpi_2017to2012</f>
        <v>35874.0625</v>
      </c>
      <c r="I4" s="104">
        <f>SUMIFS(NREL_ATB_2020!$G:$G,NREL_ATB_2020!$A:$A,'NREL Calcs'!$A4,NREL_ATB_2020!$C:$C,'NREL Calcs'!$B4,NREL_ATB_2020!$B:$B,'NREL Calcs'!I$2)*cpi_2017to2012</f>
        <v>34244.274804177549</v>
      </c>
    </row>
    <row r="5" spans="1:10" x14ac:dyDescent="0.35">
      <c r="A5" t="s">
        <v>1544</v>
      </c>
      <c r="B5" t="s">
        <v>1550</v>
      </c>
      <c r="C5" s="104">
        <f>SUMIFS(NREL_ATB_2020!$G:$G,NREL_ATB_2020!$A:$A,'NREL Calcs'!$A5,NREL_ATB_2020!$C:$C,'NREL Calcs'!$B5,NREL_ATB_2020!$B:$B,'NREL Calcs'!C$2)*cpi_2017to2012</f>
        <v>70118.337304177549</v>
      </c>
      <c r="D5" s="104">
        <f>SUMIFS(NREL_ATB_2020!$G:$G,NREL_ATB_2020!$A:$A,'NREL Calcs'!$A5,NREL_ATB_2020!$C:$C,'NREL Calcs'!$B5,NREL_ATB_2020!$B:$B,'NREL Calcs'!D$2)*cpi_2017to2012</f>
        <v>59150.053443211487</v>
      </c>
      <c r="E5" s="104">
        <f>SUMIFS(NREL_ATB_2020!$G:$G,NREL_ATB_2020!$A:$A,'NREL Calcs'!$A5,NREL_ATB_2020!$C:$C,'NREL Calcs'!$B5,NREL_ATB_2020!$B:$B,'NREL Calcs'!E$2)*cpi_2017to2012</f>
        <v>49024.763218015665</v>
      </c>
      <c r="F5" s="104">
        <f>SUMIFS(NREL_ATB_2020!$G:$G,NREL_ATB_2020!$A:$A,'NREL Calcs'!$A5,NREL_ATB_2020!$C:$C,'NREL Calcs'!$B5,NREL_ATB_2020!$B:$B,'NREL Calcs'!F$2)*cpi_2017to2012</f>
        <v>46392.749755221936</v>
      </c>
      <c r="G5" s="104">
        <f>SUMIFS(NREL_ATB_2020!$G:$G,NREL_ATB_2020!$A:$A,'NREL Calcs'!$A5,NREL_ATB_2020!$C:$C,'NREL Calcs'!$B5,NREL_ATB_2020!$B:$B,'NREL Calcs'!G$2)*cpi_2017to2012</f>
        <v>44097.933746736293</v>
      </c>
      <c r="H5" s="104">
        <f>SUMIFS(NREL_ATB_2020!$G:$G,NREL_ATB_2020!$A:$A,'NREL Calcs'!$A5,NREL_ATB_2020!$C:$C,'NREL Calcs'!$B5,NREL_ATB_2020!$B:$B,'NREL Calcs'!H$2)*cpi_2017to2012</f>
        <v>41803.11773825065</v>
      </c>
      <c r="I5" s="104">
        <f>SUMIFS(NREL_ATB_2020!$G:$G,NREL_ATB_2020!$A:$A,'NREL Calcs'!$A5,NREL_ATB_2020!$C:$C,'NREL Calcs'!$B5,NREL_ATB_2020!$B:$B,'NREL Calcs'!I$2)*cpi_2017to2012</f>
        <v>39498.93513381201</v>
      </c>
    </row>
    <row r="6" spans="1:10" x14ac:dyDescent="0.35">
      <c r="A6" t="s">
        <v>1544</v>
      </c>
      <c r="B6" s="27" t="s">
        <v>1551</v>
      </c>
      <c r="C6" s="108">
        <f>SUMIFS(NREL_ATB_2020!$G:$G,NREL_ATB_2020!$A:$A,'NREL Calcs'!$A6,NREL_ATB_2020!$C:$C,'NREL Calcs'!$B6,NREL_ATB_2020!$B:$B,'NREL Calcs'!C$2)*cpi_2017to2012</f>
        <v>27191.228051566581</v>
      </c>
      <c r="D6" s="108">
        <f>SUMIFS(NREL_ATB_2020!$G:$G,NREL_ATB_2020!$A:$A,'NREL Calcs'!$A6,NREL_ATB_2020!$C:$C,'NREL Calcs'!$B6,NREL_ATB_2020!$B:$B,'NREL Calcs'!D$2)*cpi_2017to2012</f>
        <v>29027.080858355093</v>
      </c>
      <c r="E6" s="108">
        <f>SUMIFS(NREL_ATB_2020!$G:$G,NREL_ATB_2020!$A:$A,'NREL Calcs'!$A6,NREL_ATB_2020!$C:$C,'NREL Calcs'!$B6,NREL_ATB_2020!$B:$B,'NREL Calcs'!E$2)*cpi_2017to2012</f>
        <v>29223.779373368146</v>
      </c>
      <c r="F6" s="108">
        <f>SUMIFS(NREL_ATB_2020!$G:$G,NREL_ATB_2020!$A:$A,'NREL Calcs'!$A6,NREL_ATB_2020!$C:$C,'NREL Calcs'!$B6,NREL_ATB_2020!$B:$B,'NREL Calcs'!F$2)*cpi_2017to2012</f>
        <v>28849.115535248042</v>
      </c>
      <c r="G6" s="108">
        <f>SUMIFS(NREL_ATB_2020!$G:$G,NREL_ATB_2020!$A:$A,'NREL Calcs'!$A6,NREL_ATB_2020!$C:$C,'NREL Calcs'!$B6,NREL_ATB_2020!$B:$B,'NREL Calcs'!G$2)*cpi_2017to2012</f>
        <v>28390.152333550916</v>
      </c>
      <c r="H6" s="108">
        <f>SUMIFS(NREL_ATB_2020!$G:$G,NREL_ATB_2020!$A:$A,'NREL Calcs'!$A6,NREL_ATB_2020!$C:$C,'NREL Calcs'!$B6,NREL_ATB_2020!$B:$B,'NREL Calcs'!H$2)*cpi_2017to2012</f>
        <v>27940.55572780679</v>
      </c>
      <c r="I6" s="108">
        <f>SUMIFS(NREL_ATB_2020!$G:$G,NREL_ATB_2020!$A:$A,'NREL Calcs'!$A6,NREL_ATB_2020!$C:$C,'NREL Calcs'!$B6,NREL_ATB_2020!$B:$B,'NREL Calcs'!I$2)*cpi_2017to2012</f>
        <v>27481.59252610966</v>
      </c>
    </row>
    <row r="7" spans="1:10" x14ac:dyDescent="0.35">
      <c r="A7" t="s">
        <v>1544</v>
      </c>
      <c r="B7" t="s">
        <v>1564</v>
      </c>
      <c r="C7" s="104">
        <f>SUMIFS(NREL_ATB_2020!$G:$G,NREL_ATB_2020!$A:$A,'NREL Calcs'!$A7,NREL_ATB_2020!$C:$C,'NREL Calcs'!$B7,NREL_ATB_2020!$B:$B,'NREL Calcs'!C$2)*cpi_2017to2012</f>
        <v>49774.090894255874</v>
      </c>
      <c r="D7" s="104">
        <f>SUMIFS(NREL_ATB_2020!$G:$G,NREL_ATB_2020!$A:$A,'NREL Calcs'!$A7,NREL_ATB_2020!$C:$C,'NREL Calcs'!$B7,NREL_ATB_2020!$B:$B,'NREL Calcs'!D$2)*cpi_2017to2012</f>
        <v>43067.608191906009</v>
      </c>
      <c r="E7" s="104">
        <f>SUMIFS(NREL_ATB_2020!$G:$G,NREL_ATB_2020!$A:$A,'NREL Calcs'!$A7,NREL_ATB_2020!$C:$C,'NREL Calcs'!$B7,NREL_ATB_2020!$B:$B,'NREL Calcs'!E$2)*cpi_2017to2012</f>
        <v>38487.342770887728</v>
      </c>
      <c r="F7" s="104">
        <f>SUMIFS(NREL_ATB_2020!$G:$G,NREL_ATB_2020!$A:$A,'NREL Calcs'!$A7,NREL_ATB_2020!$C:$C,'NREL Calcs'!$B7,NREL_ATB_2020!$B:$B,'NREL Calcs'!F$2)*cpi_2017to2012</f>
        <v>35349.533126631854</v>
      </c>
      <c r="G7" s="104">
        <f>SUMIFS(NREL_ATB_2020!$G:$G,NREL_ATB_2020!$A:$A,'NREL Calcs'!$A7,NREL_ATB_2020!$C:$C,'NREL Calcs'!$B7,NREL_ATB_2020!$B:$B,'NREL Calcs'!G$2)*cpi_2017to2012</f>
        <v>33991.376713446472</v>
      </c>
      <c r="H7" s="104">
        <f>SUMIFS(NREL_ATB_2020!$G:$G,NREL_ATB_2020!$A:$A,'NREL Calcs'!$A7,NREL_ATB_2020!$C:$C,'NREL Calcs'!$B7,NREL_ATB_2020!$B:$B,'NREL Calcs'!H$2)*cpi_2017to2012</f>
        <v>32642.586896214099</v>
      </c>
      <c r="I7" s="104">
        <f>SUMIFS(NREL_ATB_2020!$G:$G,NREL_ATB_2020!$A:$A,'NREL Calcs'!$A7,NREL_ATB_2020!$C:$C,'NREL Calcs'!$B7,NREL_ATB_2020!$B:$B,'NREL Calcs'!I$2)*cpi_2017to2012</f>
        <v>31284.430483028722</v>
      </c>
    </row>
    <row r="8" spans="1:10" x14ac:dyDescent="0.35">
      <c r="A8" t="s">
        <v>1544</v>
      </c>
      <c r="B8" t="s">
        <v>1568</v>
      </c>
      <c r="C8" s="104">
        <f>SUMIFS(NREL_ATB_2020!$G:$G,NREL_ATB_2020!$A:$A,'NREL Calcs'!$A8,NREL_ATB_2020!$C:$C,'NREL Calcs'!$B8,NREL_ATB_2020!$B:$B,'NREL Calcs'!C$2)*cpi_2017to2012</f>
        <v>28998.981070496084</v>
      </c>
      <c r="D8" s="104">
        <f>SUMIFS(NREL_ATB_2020!$G:$G,NREL_ATB_2020!$A:$A,'NREL Calcs'!$A8,NREL_ATB_2020!$C:$C,'NREL Calcs'!$B8,NREL_ATB_2020!$B:$B,'NREL Calcs'!D$2)*cpi_2017to2012</f>
        <v>29973.107049608356</v>
      </c>
      <c r="E8" s="104">
        <f>SUMIFS(NREL_ATB_2020!$G:$G,NREL_ATB_2020!$A:$A,'NREL Calcs'!$A8,NREL_ATB_2020!$C:$C,'NREL Calcs'!$B8,NREL_ATB_2020!$B:$B,'NREL Calcs'!E$2)*cpi_2017to2012</f>
        <v>29532.877039817231</v>
      </c>
      <c r="F8" s="104">
        <f>SUMIFS(NREL_ATB_2020!$G:$G,NREL_ATB_2020!$A:$A,'NREL Calcs'!$A8,NREL_ATB_2020!$C:$C,'NREL Calcs'!$B8,NREL_ATB_2020!$B:$B,'NREL Calcs'!F$2)*cpi_2017to2012</f>
        <v>28661.78361618799</v>
      </c>
      <c r="G8" s="104">
        <f>SUMIFS(NREL_ATB_2020!$G:$G,NREL_ATB_2020!$A:$A,'NREL Calcs'!$A8,NREL_ATB_2020!$C:$C,'NREL Calcs'!$B8,NREL_ATB_2020!$B:$B,'NREL Calcs'!G$2)*cpi_2017to2012</f>
        <v>28099.787859007833</v>
      </c>
      <c r="H8" s="104">
        <f>SUMIFS(NREL_ATB_2020!$G:$G,NREL_ATB_2020!$A:$A,'NREL Calcs'!$A8,NREL_ATB_2020!$C:$C,'NREL Calcs'!$B8,NREL_ATB_2020!$B:$B,'NREL Calcs'!H$2)*cpi_2017to2012</f>
        <v>27547.15869778068</v>
      </c>
      <c r="I8" s="104">
        <f>SUMIFS(NREL_ATB_2020!$G:$G,NREL_ATB_2020!$A:$A,'NREL Calcs'!$A8,NREL_ATB_2020!$C:$C,'NREL Calcs'!$B8,NREL_ATB_2020!$B:$B,'NREL Calcs'!I$2)*cpi_2017to2012</f>
        <v>26985.162940600523</v>
      </c>
    </row>
    <row r="9" spans="1:10" x14ac:dyDescent="0.35">
      <c r="A9" t="s">
        <v>1544</v>
      </c>
      <c r="B9" s="27" t="s">
        <v>1570</v>
      </c>
      <c r="C9" s="108">
        <f>SUMIFS(NREL_ATB_2020!$G:$G,NREL_ATB_2020!$A:$A,'NREL Calcs'!$A9,NREL_ATB_2020!$C:$C,'NREL Calcs'!$B9,NREL_ATB_2020!$B:$B,'NREL Calcs'!C$2)*cpi_2017to2012</f>
        <v>24325.04968994778</v>
      </c>
      <c r="D9" s="108">
        <f>SUMIFS(NREL_ATB_2020!$G:$G,NREL_ATB_2020!$A:$A,'NREL Calcs'!$A9,NREL_ATB_2020!$C:$C,'NREL Calcs'!$B9,NREL_ATB_2020!$B:$B,'NREL Calcs'!D$2)*cpi_2017to2012</f>
        <v>26357.601011749346</v>
      </c>
      <c r="E9" s="108">
        <f>SUMIFS(NREL_ATB_2020!$G:$G,NREL_ATB_2020!$A:$A,'NREL Calcs'!$A9,NREL_ATB_2020!$C:$C,'NREL Calcs'!$B9,NREL_ATB_2020!$B:$B,'NREL Calcs'!E$2)*cpi_2017to2012</f>
        <v>27144.395071801566</v>
      </c>
      <c r="F9" s="108">
        <f>SUMIFS(NREL_ATB_2020!$G:$G,NREL_ATB_2020!$A:$A,'NREL Calcs'!$A9,NREL_ATB_2020!$C:$C,'NREL Calcs'!$B9,NREL_ATB_2020!$B:$B,'NREL Calcs'!F$2)*cpi_2017to2012</f>
        <v>27125.661879895561</v>
      </c>
      <c r="G9" s="108">
        <f>SUMIFS(NREL_ATB_2020!$G:$G,NREL_ATB_2020!$A:$A,'NREL Calcs'!$A9,NREL_ATB_2020!$C:$C,'NREL Calcs'!$B9,NREL_ATB_2020!$B:$B,'NREL Calcs'!G$2)*cpi_2017to2012</f>
        <v>26619.865698433419</v>
      </c>
      <c r="H9" s="108">
        <f>SUMIFS(NREL_ATB_2020!$G:$G,NREL_ATB_2020!$A:$A,'NREL Calcs'!$A9,NREL_ATB_2020!$C:$C,'NREL Calcs'!$B9,NREL_ATB_2020!$B:$B,'NREL Calcs'!H$2)*cpi_2017to2012</f>
        <v>25936.10419386423</v>
      </c>
      <c r="I9" s="108">
        <f>SUMIFS(NREL_ATB_2020!$G:$G,NREL_ATB_2020!$A:$A,'NREL Calcs'!$A9,NREL_ATB_2020!$C:$C,'NREL Calcs'!$B9,NREL_ATB_2020!$B:$B,'NREL Calcs'!I$2)*cpi_2017to2012</f>
        <v>25598.906739556136</v>
      </c>
    </row>
    <row r="10" spans="1:10" x14ac:dyDescent="0.35">
      <c r="A10" t="s">
        <v>1544</v>
      </c>
      <c r="B10" t="s">
        <v>1582</v>
      </c>
      <c r="C10" s="104">
        <f>SUMIFS(NREL_ATB_2020!$G:$G,NREL_ATB_2020!$A:$A,'NREL Calcs'!$A10,NREL_ATB_2020!$C:$C,'NREL Calcs'!$B10,NREL_ATB_2020!$B:$B,'NREL Calcs'!C$2)*cpi_2017to2012</f>
        <v>29205.046181462141</v>
      </c>
      <c r="D10" s="104">
        <f>SUMIFS(NREL_ATB_2020!$G:$G,NREL_ATB_2020!$A:$A,'NREL Calcs'!$A10,NREL_ATB_2020!$C:$C,'NREL Calcs'!$B10,NREL_ATB_2020!$B:$B,'NREL Calcs'!D$2)*cpi_2017to2012</f>
        <v>30338.404291775456</v>
      </c>
      <c r="E10" s="104">
        <f>SUMIFS(NREL_ATB_2020!$G:$G,NREL_ATB_2020!$A:$A,'NREL Calcs'!$A10,NREL_ATB_2020!$C:$C,'NREL Calcs'!$B10,NREL_ATB_2020!$B:$B,'NREL Calcs'!E$2)*cpi_2017to2012</f>
        <v>30319.671099869451</v>
      </c>
      <c r="F10" s="104">
        <f>SUMIFS(NREL_ATB_2020!$G:$G,NREL_ATB_2020!$A:$A,'NREL Calcs'!$A10,NREL_ATB_2020!$C:$C,'NREL Calcs'!$B10,NREL_ATB_2020!$B:$B,'NREL Calcs'!F$2)*cpi_2017to2012</f>
        <v>28474.451697127937</v>
      </c>
      <c r="G10" s="104">
        <f>SUMIFS(NREL_ATB_2020!$G:$G,NREL_ATB_2020!$A:$A,'NREL Calcs'!$A10,NREL_ATB_2020!$C:$C,'NREL Calcs'!$B10,NREL_ATB_2020!$B:$B,'NREL Calcs'!G$2)*cpi_2017to2012</f>
        <v>27884.356152088774</v>
      </c>
      <c r="H10" s="104">
        <f>SUMIFS(NREL_ATB_2020!$G:$G,NREL_ATB_2020!$A:$A,'NREL Calcs'!$A10,NREL_ATB_2020!$C:$C,'NREL Calcs'!$B10,NREL_ATB_2020!$B:$B,'NREL Calcs'!H$2)*cpi_2017to2012</f>
        <v>27106.928687989555</v>
      </c>
      <c r="I10" s="104">
        <f>SUMIFS(NREL_ATB_2020!$G:$G,NREL_ATB_2020!$A:$A,'NREL Calcs'!$A10,NREL_ATB_2020!$C:$C,'NREL Calcs'!$B10,NREL_ATB_2020!$B:$B,'NREL Calcs'!I$2)*cpi_2017to2012</f>
        <v>26722.89825391645</v>
      </c>
    </row>
    <row r="11" spans="1:10" x14ac:dyDescent="0.35">
      <c r="A11" t="s">
        <v>1544</v>
      </c>
      <c r="B11" t="s">
        <v>1588</v>
      </c>
      <c r="C11" s="104">
        <f>SUMIFS(NREL_ATB_2020!$G:$G,NREL_ATB_2020!$A:$A,'NREL Calcs'!$A11,NREL_ATB_2020!$C:$C,'NREL Calcs'!$B11,NREL_ATB_2020!$B:$B,'NREL Calcs'!C$2)*cpi_2017to2012</f>
        <v>68301.217689295037</v>
      </c>
      <c r="D11" s="104">
        <f>SUMIFS(NREL_ATB_2020!$G:$G,NREL_ATB_2020!$A:$A,'NREL Calcs'!$A11,NREL_ATB_2020!$C:$C,'NREL Calcs'!$B11,NREL_ATB_2020!$B:$B,'NREL Calcs'!D$2)*cpi_2017to2012</f>
        <v>67551.890013054828</v>
      </c>
      <c r="E11" s="104">
        <f>SUMIFS(NREL_ATB_2020!$G:$G,NREL_ATB_2020!$A:$A,'NREL Calcs'!$A11,NREL_ATB_2020!$C:$C,'NREL Calcs'!$B11,NREL_ATB_2020!$B:$B,'NREL Calcs'!E$2)*cpi_2017to2012</f>
        <v>61519.802219321151</v>
      </c>
      <c r="F11" s="104">
        <f>SUMIFS(NREL_ATB_2020!$G:$G,NREL_ATB_2020!$A:$A,'NREL Calcs'!$A11,NREL_ATB_2020!$C:$C,'NREL Calcs'!$B11,NREL_ATB_2020!$B:$B,'NREL Calcs'!F$2)*cpi_2017to2012</f>
        <v>58990.821312010441</v>
      </c>
      <c r="G11" s="104">
        <f>SUMIFS(NREL_ATB_2020!$G:$G,NREL_ATB_2020!$A:$A,'NREL Calcs'!$A11,NREL_ATB_2020!$C:$C,'NREL Calcs'!$B11,NREL_ATB_2020!$B:$B,'NREL Calcs'!G$2)*cpi_2017to2012</f>
        <v>57716.964262402093</v>
      </c>
      <c r="H11" s="104">
        <f>SUMIFS(NREL_ATB_2020!$G:$G,NREL_ATB_2020!$A:$A,'NREL Calcs'!$A11,NREL_ATB_2020!$C:$C,'NREL Calcs'!$B11,NREL_ATB_2020!$B:$B,'NREL Calcs'!H$2)*cpi_2017to2012</f>
        <v>56443.107212793737</v>
      </c>
      <c r="I11" s="104">
        <f>SUMIFS(NREL_ATB_2020!$G:$G,NREL_ATB_2020!$A:$A,'NREL Calcs'!$A11,NREL_ATB_2020!$C:$C,'NREL Calcs'!$B11,NREL_ATB_2020!$B:$B,'NREL Calcs'!I$2)*cpi_2017to2012</f>
        <v>55169.250163185381</v>
      </c>
    </row>
    <row r="12" spans="1:10" x14ac:dyDescent="0.35">
      <c r="A12" t="s">
        <v>1544</v>
      </c>
      <c r="B12" t="s">
        <v>1589</v>
      </c>
      <c r="C12" s="104">
        <f>SUMIFS(NREL_ATB_2020!$G:$G,NREL_ATB_2020!$A:$A,'NREL Calcs'!$A12,NREL_ATB_2020!$C:$C,'NREL Calcs'!$B12,NREL_ATB_2020!$B:$B,'NREL Calcs'!C$2)*cpi_2017to2012</f>
        <v>85535.75424281985</v>
      </c>
      <c r="D12" s="104">
        <f>SUMIFS(NREL_ATB_2020!$G:$G,NREL_ATB_2020!$A:$A,'NREL Calcs'!$A12,NREL_ATB_2020!$C:$C,'NREL Calcs'!$B12,NREL_ATB_2020!$B:$B,'NREL Calcs'!D$2)*cpi_2017to2012</f>
        <v>77836.412369451704</v>
      </c>
      <c r="E12" s="104">
        <f>SUMIFS(NREL_ATB_2020!$G:$G,NREL_ATB_2020!$A:$A,'NREL Calcs'!$A12,NREL_ATB_2020!$C:$C,'NREL Calcs'!$B12,NREL_ATB_2020!$B:$B,'NREL Calcs'!E$2)*cpi_2017to2012</f>
        <v>69162.944516971285</v>
      </c>
      <c r="F12" s="104">
        <f>SUMIFS(NREL_ATB_2020!$G:$G,NREL_ATB_2020!$A:$A,'NREL Calcs'!$A12,NREL_ATB_2020!$C:$C,'NREL Calcs'!$B12,NREL_ATB_2020!$B:$B,'NREL Calcs'!F$2)*cpi_2017to2012</f>
        <v>65135.308257180157</v>
      </c>
      <c r="G12" s="104">
        <f>SUMIFS(NREL_ATB_2020!$G:$G,NREL_ATB_2020!$A:$A,'NREL Calcs'!$A12,NREL_ATB_2020!$C:$C,'NREL Calcs'!$B12,NREL_ATB_2020!$B:$B,'NREL Calcs'!G$2)*cpi_2017to2012</f>
        <v>63449.320985639686</v>
      </c>
      <c r="H12" s="104">
        <f>SUMIFS(NREL_ATB_2020!$G:$G,NREL_ATB_2020!$A:$A,'NREL Calcs'!$A12,NREL_ATB_2020!$C:$C,'NREL Calcs'!$B12,NREL_ATB_2020!$B:$B,'NREL Calcs'!H$2)*cpi_2017to2012</f>
        <v>61744.600522193214</v>
      </c>
      <c r="I12" s="104">
        <f>SUMIFS(NREL_ATB_2020!$G:$G,NREL_ATB_2020!$A:$A,'NREL Calcs'!$A12,NREL_ATB_2020!$C:$C,'NREL Calcs'!$B12,NREL_ATB_2020!$B:$B,'NREL Calcs'!I$2)*cpi_2017to2012</f>
        <v>60058.613250652743</v>
      </c>
    </row>
    <row r="15" spans="1:10" x14ac:dyDescent="0.35">
      <c r="A15" s="1" t="s">
        <v>1591</v>
      </c>
      <c r="B15" s="110" t="s">
        <v>1592</v>
      </c>
      <c r="C15" s="110">
        <f>C2</f>
        <v>2020</v>
      </c>
      <c r="D15" s="110">
        <f t="shared" ref="D15:I15" si="0">D2</f>
        <v>2025</v>
      </c>
      <c r="E15" s="110">
        <f t="shared" si="0"/>
        <v>2030</v>
      </c>
      <c r="F15" s="110">
        <f t="shared" si="0"/>
        <v>2035</v>
      </c>
      <c r="G15" s="110">
        <f t="shared" si="0"/>
        <v>2040</v>
      </c>
      <c r="H15" s="110">
        <f t="shared" si="0"/>
        <v>2045</v>
      </c>
      <c r="I15" s="110">
        <f t="shared" si="0"/>
        <v>2050</v>
      </c>
    </row>
    <row r="16" spans="1:10" x14ac:dyDescent="0.35">
      <c r="B16" t="s">
        <v>1596</v>
      </c>
      <c r="C16" s="104">
        <f>SUMIFS('AEO 52'!19:19,'AEO 52'!$14:$14,'NREL Calcs'!C15)*1000*cpi_2020to2012</f>
        <v>25760.3242013052</v>
      </c>
      <c r="D16" s="104">
        <f>SUMIFS('AEO 52'!19:19,'AEO 52'!$14:$14,'NREL Calcs'!D15)*1000*cpi_2020to2012</f>
        <v>26342.360174204347</v>
      </c>
      <c r="E16" s="104">
        <f>SUMIFS('AEO 52'!19:19,'AEO 52'!$14:$14,'NREL Calcs'!E15)*1000*cpi_2020to2012</f>
        <v>26718.668972609361</v>
      </c>
      <c r="F16" s="104">
        <f>SUMIFS('AEO 52'!19:19,'AEO 52'!$14:$14,'NREL Calcs'!F15)*1000*cpi_2020to2012</f>
        <v>26969.022249432986</v>
      </c>
      <c r="G16" s="104">
        <f>SUMIFS('AEO 52'!19:19,'AEO 52'!$14:$14,'NREL Calcs'!G15)*1000*cpi_2020to2012</f>
        <v>27147.050280320389</v>
      </c>
      <c r="H16" s="104">
        <f>SUMIFS('AEO 52'!19:19,'AEO 52'!$14:$14,'NREL Calcs'!H15)*1000*cpi_2020to2012</f>
        <v>27310.950186653583</v>
      </c>
      <c r="I16" s="104">
        <f>SUMIFS('AEO 52'!19:19,'AEO 52'!$14:$14,'NREL Calcs'!I15)*1000*cpi_2020to2012</f>
        <v>27450.748183152962</v>
      </c>
    </row>
    <row r="17" spans="1:33" x14ac:dyDescent="0.35">
      <c r="B17" t="s">
        <v>1598</v>
      </c>
      <c r="C17" s="104">
        <f>SUMIFS('AEO 52'!36:36,'AEO 52'!$14:$14,'NREL Calcs'!C15)*1000*cpi_2020to2012</f>
        <v>29323.176225917759</v>
      </c>
      <c r="D17" s="104">
        <f>SUMIFS('AEO 52'!36:36,'AEO 52'!$14:$14,'NREL Calcs'!D15)*1000*cpi_2020to2012</f>
        <v>29779.434986480486</v>
      </c>
      <c r="E17" s="104">
        <f>SUMIFS('AEO 52'!36:36,'AEO 52'!$14:$14,'NREL Calcs'!E15)*1000*cpi_2020to2012</f>
        <v>30126.741475702347</v>
      </c>
      <c r="F17" s="104">
        <f>SUMIFS('AEO 52'!36:36,'AEO 52'!$14:$14,'NREL Calcs'!F15)*1000*cpi_2020to2012</f>
        <v>30370.640135280188</v>
      </c>
      <c r="G17" s="104">
        <f>SUMIFS('AEO 52'!36:36,'AEO 52'!$14:$14,'NREL Calcs'!G15)*1000*cpi_2020to2012</f>
        <v>30541.525151040725</v>
      </c>
      <c r="H17" s="104">
        <f>SUMIFS('AEO 52'!36:36,'AEO 52'!$14:$14,'NREL Calcs'!H15)*1000*cpi_2020to2012</f>
        <v>30702.312186027644</v>
      </c>
      <c r="I17" s="104">
        <f>SUMIFS('AEO 52'!36:36,'AEO 52'!$14:$14,'NREL Calcs'!I15)*1000*cpi_2020to2012</f>
        <v>30841.014600847728</v>
      </c>
    </row>
    <row r="18" spans="1:33" x14ac:dyDescent="0.35">
      <c r="B18" t="s">
        <v>1597</v>
      </c>
      <c r="C18" s="104">
        <f>SUMIFS('AEO 52'!189:189,'AEO 52'!$14:$14,'NREL Calcs'!C15)*1000*cpi_2020to2012</f>
        <v>41286.683321273056</v>
      </c>
      <c r="D18" s="104">
        <f>SUMIFS('AEO 52'!189:189,'AEO 52'!$14:$14,'NREL Calcs'!D15)*1000*cpi_2020to2012</f>
        <v>39603.239126188608</v>
      </c>
      <c r="E18" s="104">
        <f>SUMIFS('AEO 52'!189:189,'AEO 52'!$14:$14,'NREL Calcs'!E15)*1000*cpi_2020to2012</f>
        <v>38333.733189972605</v>
      </c>
      <c r="F18" s="104">
        <f>SUMIFS('AEO 52'!189:189,'AEO 52'!$14:$14,'NREL Calcs'!F15)*1000*cpi_2020to2012</f>
        <v>37617.940444246968</v>
      </c>
      <c r="G18" s="104">
        <f>SUMIFS('AEO 52'!189:189,'AEO 52'!$14:$14,'NREL Calcs'!G15)*1000*cpi_2020to2012</f>
        <v>37213.809193851892</v>
      </c>
      <c r="H18" s="104">
        <f>SUMIFS('AEO 52'!189:189,'AEO 52'!$14:$14,'NREL Calcs'!H15)*1000*cpi_2020to2012</f>
        <v>37251.11485892022</v>
      </c>
      <c r="I18" s="104">
        <f>SUMIFS('AEO 52'!189:189,'AEO 52'!$14:$14,'NREL Calcs'!I15)*1000*cpi_2020to2012</f>
        <v>37279.060619293625</v>
      </c>
    </row>
    <row r="21" spans="1:33" x14ac:dyDescent="0.35">
      <c r="A21" s="1" t="s">
        <v>1593</v>
      </c>
      <c r="C21" s="104"/>
      <c r="D21" s="104"/>
      <c r="E21" s="104"/>
      <c r="F21" s="104"/>
      <c r="G21" s="104"/>
      <c r="H21" s="104"/>
      <c r="I21" s="104"/>
    </row>
    <row r="22" spans="1:33" x14ac:dyDescent="0.35">
      <c r="B22" s="110" t="s">
        <v>1592</v>
      </c>
      <c r="C22" s="110">
        <f>C2</f>
        <v>2020</v>
      </c>
      <c r="D22" s="110">
        <f t="shared" ref="D22:I22" si="1">D2</f>
        <v>2025</v>
      </c>
      <c r="E22" s="110">
        <f t="shared" si="1"/>
        <v>2030</v>
      </c>
      <c r="F22" s="110">
        <f t="shared" si="1"/>
        <v>2035</v>
      </c>
      <c r="G22" s="110">
        <f t="shared" si="1"/>
        <v>2040</v>
      </c>
      <c r="H22" s="110">
        <f t="shared" si="1"/>
        <v>2045</v>
      </c>
      <c r="I22" s="110">
        <f t="shared" si="1"/>
        <v>2050</v>
      </c>
    </row>
    <row r="23" spans="1:33" x14ac:dyDescent="0.35">
      <c r="B23" t="s">
        <v>1514</v>
      </c>
      <c r="C23" s="103">
        <f>C9/C16</f>
        <v>0.94428352298125584</v>
      </c>
      <c r="D23" s="103">
        <f t="shared" ref="D23:I23" si="2">D9/D16</f>
        <v>1.0005785676546903</v>
      </c>
      <c r="E23" s="103">
        <f t="shared" si="2"/>
        <v>1.015933656711292</v>
      </c>
      <c r="F23" s="103">
        <f t="shared" si="2"/>
        <v>1.0058081316042471</v>
      </c>
      <c r="G23" s="103">
        <f t="shared" si="2"/>
        <v>0.98058041015715292</v>
      </c>
      <c r="H23" s="103">
        <f t="shared" si="2"/>
        <v>0.94965953277373638</v>
      </c>
      <c r="I23" s="103">
        <f t="shared" si="2"/>
        <v>0.93253949104624634</v>
      </c>
    </row>
    <row r="24" spans="1:33" x14ac:dyDescent="0.35">
      <c r="B24" t="s">
        <v>1516</v>
      </c>
      <c r="C24" s="103">
        <f>C6/C17</f>
        <v>0.92729477332449328</v>
      </c>
      <c r="D24" s="103">
        <f t="shared" ref="D24:H24" si="3">D6/D17</f>
        <v>0.97473578231195612</v>
      </c>
      <c r="E24" s="103">
        <f t="shared" si="3"/>
        <v>0.97002788691692887</v>
      </c>
      <c r="F24" s="103">
        <f t="shared" si="3"/>
        <v>0.94990146426763455</v>
      </c>
      <c r="G24" s="103">
        <f t="shared" si="3"/>
        <v>0.929559090227146</v>
      </c>
      <c r="H24" s="103">
        <f t="shared" si="3"/>
        <v>0.91004728108139998</v>
      </c>
      <c r="I24" s="103">
        <f>I6/I17</f>
        <v>0.89107290670503014</v>
      </c>
    </row>
    <row r="25" spans="1:33" x14ac:dyDescent="0.35">
      <c r="B25" t="s">
        <v>1515</v>
      </c>
      <c r="C25" s="103">
        <f>C3/C18</f>
        <v>0.97689034160919874</v>
      </c>
      <c r="D25" s="103">
        <f t="shared" ref="D25:H25" si="4">D3/D18</f>
        <v>0.93445438875329923</v>
      </c>
      <c r="E25" s="103">
        <f t="shared" si="4"/>
        <v>0.87474948880065795</v>
      </c>
      <c r="F25" s="103">
        <f t="shared" si="4"/>
        <v>0.86649490991562406</v>
      </c>
      <c r="G25" s="103">
        <f t="shared" si="4"/>
        <v>0.8446943943451517</v>
      </c>
      <c r="H25" s="103">
        <f t="shared" si="4"/>
        <v>0.8124178736332367</v>
      </c>
      <c r="I25" s="103">
        <f>I3/I18</f>
        <v>0.78040182737247754</v>
      </c>
      <c r="J25" s="103"/>
    </row>
    <row r="28" spans="1:33" x14ac:dyDescent="0.35">
      <c r="B28" s="110"/>
      <c r="C28" s="110">
        <v>2020</v>
      </c>
      <c r="D28" s="110">
        <v>2021</v>
      </c>
      <c r="E28" s="110">
        <v>2022</v>
      </c>
      <c r="F28" s="110">
        <v>2023</v>
      </c>
      <c r="G28" s="110">
        <v>2024</v>
      </c>
      <c r="H28" s="110">
        <v>2025</v>
      </c>
      <c r="I28" s="110">
        <v>2026</v>
      </c>
      <c r="J28" s="110">
        <v>2027</v>
      </c>
      <c r="K28" s="110">
        <v>2028</v>
      </c>
      <c r="L28" s="110">
        <v>2029</v>
      </c>
      <c r="M28" s="110">
        <v>2030</v>
      </c>
      <c r="N28" s="110">
        <v>2031</v>
      </c>
      <c r="O28" s="110">
        <v>2032</v>
      </c>
      <c r="P28" s="110">
        <v>2033</v>
      </c>
      <c r="Q28" s="110">
        <v>2034</v>
      </c>
      <c r="R28" s="110">
        <v>2035</v>
      </c>
      <c r="S28" s="110">
        <v>2036</v>
      </c>
      <c r="T28" s="110">
        <v>2037</v>
      </c>
      <c r="U28" s="110">
        <v>2038</v>
      </c>
      <c r="V28" s="110">
        <v>2039</v>
      </c>
      <c r="W28" s="110">
        <v>2040</v>
      </c>
      <c r="X28" s="110">
        <v>2041</v>
      </c>
      <c r="Y28" s="110">
        <v>2042</v>
      </c>
      <c r="Z28" s="110">
        <v>2043</v>
      </c>
      <c r="AA28" s="110">
        <v>2044</v>
      </c>
      <c r="AB28" s="110">
        <v>2045</v>
      </c>
      <c r="AC28" s="110">
        <v>2046</v>
      </c>
      <c r="AD28" s="110">
        <v>2047</v>
      </c>
      <c r="AE28" s="110">
        <v>2048</v>
      </c>
      <c r="AF28" s="110">
        <v>2049</v>
      </c>
      <c r="AG28" s="110">
        <v>2050</v>
      </c>
    </row>
    <row r="29" spans="1:33" x14ac:dyDescent="0.35">
      <c r="B29" t="s">
        <v>1514</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35">
      <c r="B30" t="s">
        <v>1516</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35">
      <c r="B31" t="s">
        <v>1515</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LDV Shares</vt:lpstr>
      <vt:lpstr>EV freight trucks</vt:lpstr>
      <vt:lpstr>EV freight truck batteries</vt:lpstr>
      <vt:lpstr>CARB ACT ISOR</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2017-07-01T03:43:09Z</dcterms:created>
  <dcterms:modified xsi:type="dcterms:W3CDTF">2021-08-05T14:24:45Z</dcterms:modified>
</cp:coreProperties>
</file>