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S\"/>
    </mc:Choice>
  </mc:AlternateContent>
  <xr:revisionPtr revIDLastSave="0" documentId="13_ncr:1_{2D3E9D49-3C08-403B-955B-13A3673F78ED}" xr6:coauthVersionLast="47" xr6:coauthVersionMax="47" xr10:uidLastSave="{00000000-0000-0000-0000-000000000000}"/>
  <bookViews>
    <workbookView xWindow="-120" yWindow="-120" windowWidth="29040" windowHeight="17640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3" l="1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K24" i="3"/>
  <c r="J24" i="3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10" i="3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C6" i="2" l="1"/>
  <c r="B6" i="2"/>
  <c r="K14" i="3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L14" i="3" s="1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N14" i="3" s="1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14" i="3" l="1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J12" i="3"/>
  <c r="C4" i="2" s="1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H3" i="13"/>
  <c r="B5" i="8"/>
  <c r="P36" i="3" l="1"/>
  <c r="I7" i="10" s="1"/>
  <c r="P14" i="3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F2" i="9" l="1"/>
  <c r="G2" i="9"/>
  <c r="D2" i="9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J2" i="9"/>
  <c r="F2" i="10"/>
  <c r="R14" i="3"/>
  <c r="I2" i="9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B6" i="10"/>
  <c r="G17" i="3"/>
  <c r="B3" i="9"/>
  <c r="L2" i="9" l="1"/>
  <c r="R10" i="3"/>
  <c r="S10" i="3"/>
  <c r="L2" i="2" s="1"/>
  <c r="T10" i="3"/>
  <c r="S31" i="3"/>
  <c r="Q10" i="3"/>
  <c r="J2" i="2" s="1"/>
  <c r="P10" i="3"/>
  <c r="I2" i="2" s="1"/>
  <c r="L10" i="3"/>
  <c r="E2" i="2" s="1"/>
  <c r="N10" i="3"/>
  <c r="G2" i="2" s="1"/>
  <c r="O10" i="3"/>
  <c r="H2" i="2" s="1"/>
  <c r="K10" i="3"/>
  <c r="D2" i="2" s="1"/>
  <c r="M10" i="3"/>
  <c r="F2" i="2" s="1"/>
  <c r="K2" i="2"/>
  <c r="S80" i="3"/>
  <c r="L2" i="17" s="1"/>
  <c r="L2" i="10"/>
  <c r="S14" i="3"/>
  <c r="L6" i="2" s="1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31" i="3" l="1"/>
  <c r="M2" i="9"/>
  <c r="M2" i="2"/>
  <c r="T17" i="3"/>
  <c r="M2" i="8" s="1"/>
  <c r="T13" i="3"/>
  <c r="M5" i="2" s="1"/>
  <c r="M2" i="10"/>
  <c r="T14" i="3"/>
  <c r="M6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10" i="3" l="1"/>
  <c r="N2" i="2" s="1"/>
  <c r="V31" i="3"/>
  <c r="U17" i="3"/>
  <c r="N2" i="8" s="1"/>
  <c r="U31" i="3"/>
  <c r="U80" i="3"/>
  <c r="N2" i="9"/>
  <c r="N2" i="10"/>
  <c r="U14" i="3"/>
  <c r="N6" i="2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N2" i="17"/>
  <c r="U21" i="3"/>
  <c r="N6" i="8" s="1"/>
  <c r="U35" i="3"/>
  <c r="N6" i="10" s="1"/>
  <c r="U25" i="3"/>
  <c r="N3" i="9" s="1"/>
  <c r="V9" i="3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10" i="3" l="1"/>
  <c r="O2" i="9"/>
  <c r="O2" i="10"/>
  <c r="V14" i="3"/>
  <c r="O6" i="2" s="1"/>
  <c r="O2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31" i="3" l="1"/>
  <c r="P2" i="10" s="1"/>
  <c r="P2" i="2"/>
  <c r="W17" i="3"/>
  <c r="P2" i="8" s="1"/>
  <c r="P2" i="9"/>
  <c r="W14" i="3"/>
  <c r="P6" i="2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31" i="3" l="1"/>
  <c r="X17" i="3"/>
  <c r="Q2" i="8" s="1"/>
  <c r="Q2" i="2"/>
  <c r="Q2" i="9"/>
  <c r="Q2" i="10"/>
  <c r="X14" i="3"/>
  <c r="Q6" i="2" s="1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17" i="3" l="1"/>
  <c r="R2" i="9"/>
  <c r="Y31" i="3"/>
  <c r="R2" i="2"/>
  <c r="R2" i="10"/>
  <c r="Y14" i="3"/>
  <c r="R6" i="2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R2" i="8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S2" i="9" l="1"/>
  <c r="Z31" i="3"/>
  <c r="Z80" i="3"/>
  <c r="S2" i="17" s="1"/>
  <c r="S2" i="2"/>
  <c r="S2" i="10"/>
  <c r="Z14" i="3"/>
  <c r="S6" i="2" s="1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AA31" i="3" s="1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14" i="3" l="1"/>
  <c r="T6" i="2" s="1"/>
  <c r="T2" i="9"/>
  <c r="AA80" i="3"/>
  <c r="T2" i="17" s="1"/>
  <c r="T2" i="2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31" i="3" l="1"/>
  <c r="AB14" i="3"/>
  <c r="U6" i="2" s="1"/>
  <c r="U2" i="9"/>
  <c r="U2" i="2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31" i="3" l="1"/>
  <c r="AC14" i="3"/>
  <c r="V6" i="2" s="1"/>
  <c r="V2" i="9"/>
  <c r="V2" i="2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31" i="3" l="1"/>
  <c r="AD14" i="3"/>
  <c r="W6" i="2" s="1"/>
  <c r="W2" i="2"/>
  <c r="W2" i="9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31" i="3" l="1"/>
  <c r="AE14" i="3"/>
  <c r="X6" i="2" s="1"/>
  <c r="X2" i="2"/>
  <c r="AE80" i="3"/>
  <c r="X2" i="17" s="1"/>
  <c r="X2" i="9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31" i="3" l="1"/>
  <c r="AF14" i="3"/>
  <c r="Y6" i="2" s="1"/>
  <c r="AF80" i="3"/>
  <c r="Y2" i="17" s="1"/>
  <c r="Y2" i="9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31" i="3" l="1"/>
  <c r="AG14" i="3"/>
  <c r="Z6" i="2" s="1"/>
  <c r="AG80" i="3"/>
  <c r="Z2" i="17" s="1"/>
  <c r="Z2" i="2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31" i="3" l="1"/>
  <c r="AH14" i="3"/>
  <c r="AA6" i="2" s="1"/>
  <c r="AA2" i="9"/>
  <c r="AH80" i="3"/>
  <c r="AA2" i="17" s="1"/>
  <c r="AA2" i="2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31" i="3" l="1"/>
  <c r="AB2" i="10"/>
  <c r="AI14" i="3"/>
  <c r="AB6" i="2" s="1"/>
  <c r="AB2" i="9"/>
  <c r="AI80" i="3"/>
  <c r="AB2" i="17" s="1"/>
  <c r="AI17" i="3"/>
  <c r="AB2" i="8" s="1"/>
  <c r="AB2" i="2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31" i="3" l="1"/>
  <c r="AC2" i="10"/>
  <c r="AJ14" i="3"/>
  <c r="AC6" i="2" s="1"/>
  <c r="AC2" i="9"/>
  <c r="AJ17" i="3"/>
  <c r="AC2" i="8" s="1"/>
  <c r="AJ80" i="3"/>
  <c r="AC2" i="17" s="1"/>
  <c r="AC2" i="2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31" i="3" l="1"/>
  <c r="AD2" i="10" s="1"/>
  <c r="AK14" i="3"/>
  <c r="AD6" i="2" s="1"/>
  <c r="AK80" i="3"/>
  <c r="AD2" i="17" s="1"/>
  <c r="AD2" i="9"/>
  <c r="AK17" i="3"/>
  <c r="AD2" i="8" s="1"/>
  <c r="AD2" i="2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31" i="3" l="1"/>
  <c r="AL14" i="3"/>
  <c r="AE6" i="2" s="1"/>
  <c r="AL80" i="3"/>
  <c r="AE2" i="17" s="1"/>
  <c r="AE2" i="9"/>
  <c r="AE2" i="2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<sst xmlns="http://schemas.openxmlformats.org/spreadsheetml/2006/main" count="1826" uniqueCount="1000">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</sst>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0.21838189592802051</c:v>
                </c:pt>
                <c:pt idx="2">
                  <c:v>0.23794069854205344</c:v>
                </c:pt>
                <c:pt idx="3">
                  <c:v>0.27627957191928759</c:v>
                </c:pt>
                <c:pt idx="4">
                  <c:v>0.3459404190450851</c:v>
                </c:pt>
                <c:pt idx="5">
                  <c:v>0.45665704065968565</c:v>
                </c:pt>
                <c:pt idx="6">
                  <c:v>0.60000000000000009</c:v>
                </c:pt>
                <c:pt idx="7">
                  <c:v>0.74334295934031447</c:v>
                </c:pt>
                <c:pt idx="8">
                  <c:v>0.85405958095491497</c:v>
                </c:pt>
                <c:pt idx="9">
                  <c:v>0.92372042808071253</c:v>
                </c:pt>
                <c:pt idx="10">
                  <c:v>0.9620593014579466</c:v>
                </c:pt>
                <c:pt idx="11">
                  <c:v>0.98161810407197958</c:v>
                </c:pt>
                <c:pt idx="12">
                  <c:v>0.99121044589552554</c:v>
                </c:pt>
                <c:pt idx="13">
                  <c:v>0.99582389944515337</c:v>
                </c:pt>
                <c:pt idx="14">
                  <c:v>0.99802190147469227</c:v>
                </c:pt>
                <c:pt idx="15">
                  <c:v>0.99906439178795559</c:v>
                </c:pt>
                <c:pt idx="16">
                  <c:v>0.99955777709046112</c:v>
                </c:pt>
                <c:pt idx="17">
                  <c:v>0.9997910477447236</c:v>
                </c:pt>
                <c:pt idx="18">
                  <c:v>0.99990128433921099</c:v>
                </c:pt>
                <c:pt idx="19">
                  <c:v>0.99995336698747117</c:v>
                </c:pt>
                <c:pt idx="20">
                  <c:v>0.99997797144710843</c:v>
                </c:pt>
                <c:pt idx="21">
                  <c:v>0.99998959429722678</c:v>
                </c:pt>
                <c:pt idx="22">
                  <c:v>0.99999508466031828</c:v>
                </c:pt>
                <c:pt idx="23">
                  <c:v>0.99999767815041185</c:v>
                </c:pt>
                <c:pt idx="24">
                  <c:v>0.99999890323423446</c:v>
                </c:pt>
                <c:pt idx="25">
                  <c:v>0.99999948192416133</c:v>
                </c:pt>
                <c:pt idx="26">
                  <c:v>0.99999975527821849</c:v>
                </c:pt>
                <c:pt idx="27">
                  <c:v>0.99999988440159693</c:v>
                </c:pt>
                <c:pt idx="28">
                  <c:v>0.99999994539517689</c:v>
                </c:pt>
                <c:pt idx="29">
                  <c:v>0.99999997420650688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workbookViewId="0">
      <selection activeCell="F24" sqref="F24"/>
    </sheetView>
  </sheetViews>
  <sheetFormatPr defaultColWidth="9.1796875" defaultRowHeight="14.5" x14ac:dyDescent="0.35"/>
  <cols>
    <col min="2" max="2" width="56.26953125" customWidth="1"/>
  </cols>
  <sheetData>
    <row r="1" spans="1:2" x14ac:dyDescent="0.35">
      <c r="A1" s="1" t="s">
        <v>905</v>
      </c>
    </row>
    <row r="3" spans="1:2" x14ac:dyDescent="0.35">
      <c r="A3" s="1" t="s">
        <v>0</v>
      </c>
      <c r="B3" s="12" t="s">
        <v>77</v>
      </c>
    </row>
    <row r="4" spans="1:2" x14ac:dyDescent="0.35">
      <c r="B4" t="s">
        <v>34</v>
      </c>
    </row>
    <row r="5" spans="1:2" x14ac:dyDescent="0.35">
      <c r="B5" s="3">
        <v>2020</v>
      </c>
    </row>
    <row r="6" spans="1:2" x14ac:dyDescent="0.35">
      <c r="B6" t="s">
        <v>129</v>
      </c>
    </row>
    <row r="7" spans="1:2" x14ac:dyDescent="0.35">
      <c r="B7" t="s">
        <v>132</v>
      </c>
    </row>
    <row r="8" spans="1:2" x14ac:dyDescent="0.35">
      <c r="B8" t="s">
        <v>130</v>
      </c>
    </row>
    <row r="10" spans="1:2" x14ac:dyDescent="0.35">
      <c r="B10" s="12" t="s">
        <v>935</v>
      </c>
    </row>
    <row r="11" spans="1:2" x14ac:dyDescent="0.35">
      <c r="B11" t="s">
        <v>936</v>
      </c>
    </row>
    <row r="12" spans="1:2" x14ac:dyDescent="0.35">
      <c r="B12" s="3">
        <v>2021</v>
      </c>
    </row>
    <row r="13" spans="1:2" x14ac:dyDescent="0.35">
      <c r="B13" t="s">
        <v>937</v>
      </c>
    </row>
    <row r="14" spans="1:2" x14ac:dyDescent="0.35">
      <c r="B14" s="28" t="s">
        <v>938</v>
      </c>
    </row>
    <row r="16" spans="1:2" x14ac:dyDescent="0.35">
      <c r="B16" t="s">
        <v>939</v>
      </c>
    </row>
    <row r="17" spans="2:2" x14ac:dyDescent="0.35">
      <c r="B17" s="3">
        <v>2022</v>
      </c>
    </row>
    <row r="18" spans="2:2" x14ac:dyDescent="0.35">
      <c r="B18" t="s">
        <v>940</v>
      </c>
    </row>
    <row r="19" spans="2:2" x14ac:dyDescent="0.35">
      <c r="B19" s="31" t="s">
        <v>941</v>
      </c>
    </row>
    <row r="20" spans="2:2" x14ac:dyDescent="0.35">
      <c r="B20" s="31"/>
    </row>
    <row r="21" spans="2:2" x14ac:dyDescent="0.35">
      <c r="B21" s="3" t="s">
        <v>942</v>
      </c>
    </row>
    <row r="22" spans="2:2" x14ac:dyDescent="0.35">
      <c r="B22" s="3">
        <v>2020</v>
      </c>
    </row>
    <row r="23" spans="2:2" x14ac:dyDescent="0.35">
      <c r="B23" s="3" t="s">
        <v>943</v>
      </c>
    </row>
    <row r="24" spans="2:2" x14ac:dyDescent="0.35">
      <c r="B24" s="31" t="s">
        <v>944</v>
      </c>
    </row>
    <row r="26" spans="2:2" x14ac:dyDescent="0.35">
      <c r="B26" s="12" t="s">
        <v>78</v>
      </c>
    </row>
    <row r="27" spans="2:2" x14ac:dyDescent="0.35">
      <c r="B27" t="s">
        <v>34</v>
      </c>
    </row>
    <row r="28" spans="2:2" x14ac:dyDescent="0.35">
      <c r="B28" s="3">
        <v>2020</v>
      </c>
    </row>
    <row r="29" spans="2:2" x14ac:dyDescent="0.35">
      <c r="B29" t="s">
        <v>129</v>
      </c>
    </row>
    <row r="30" spans="2:2" x14ac:dyDescent="0.35">
      <c r="B30" t="s">
        <v>133</v>
      </c>
    </row>
    <row r="31" spans="2:2" x14ac:dyDescent="0.35">
      <c r="B31" t="s">
        <v>131</v>
      </c>
    </row>
    <row r="33" spans="1:2" x14ac:dyDescent="0.35">
      <c r="B33" s="12" t="s">
        <v>79</v>
      </c>
    </row>
    <row r="34" spans="1:2" x14ac:dyDescent="0.35">
      <c r="B34" s="13" t="s">
        <v>46</v>
      </c>
    </row>
    <row r="36" spans="1:2" x14ac:dyDescent="0.35">
      <c r="B36" s="12" t="s">
        <v>80</v>
      </c>
    </row>
    <row r="37" spans="1:2" x14ac:dyDescent="0.35">
      <c r="B37" t="s">
        <v>56</v>
      </c>
    </row>
    <row r="38" spans="1:2" x14ac:dyDescent="0.35">
      <c r="B38" s="3">
        <v>2014</v>
      </c>
    </row>
    <row r="39" spans="1:2" x14ac:dyDescent="0.35">
      <c r="B39" t="s">
        <v>57</v>
      </c>
    </row>
    <row r="40" spans="1:2" x14ac:dyDescent="0.35">
      <c r="B40" t="s">
        <v>58</v>
      </c>
    </row>
    <row r="42" spans="1:2" x14ac:dyDescent="0.35">
      <c r="B42" t="s">
        <v>59</v>
      </c>
    </row>
    <row r="43" spans="1:2" x14ac:dyDescent="0.35">
      <c r="B43" s="3">
        <v>2015</v>
      </c>
    </row>
    <row r="44" spans="1:2" x14ac:dyDescent="0.35">
      <c r="B44" t="s">
        <v>60</v>
      </c>
    </row>
    <row r="45" spans="1:2" x14ac:dyDescent="0.35">
      <c r="B45" t="s">
        <v>61</v>
      </c>
    </row>
    <row r="47" spans="1:2" x14ac:dyDescent="0.35">
      <c r="A47" s="1" t="s">
        <v>6</v>
      </c>
    </row>
    <row r="48" spans="1:2" x14ac:dyDescent="0.35">
      <c r="A48" t="s">
        <v>907</v>
      </c>
    </row>
    <row r="49" spans="1:2" x14ac:dyDescent="0.35">
      <c r="A49" t="s">
        <v>908</v>
      </c>
    </row>
    <row r="50" spans="1:2" x14ac:dyDescent="0.35">
      <c r="A50" t="s">
        <v>909</v>
      </c>
    </row>
    <row r="51" spans="1:2" x14ac:dyDescent="0.35">
      <c r="A51" s="31" t="s">
        <v>910</v>
      </c>
    </row>
    <row r="52" spans="1:2" x14ac:dyDescent="0.35">
      <c r="A52" s="1"/>
    </row>
    <row r="53" spans="1:2" x14ac:dyDescent="0.35">
      <c r="A53" t="s">
        <v>7</v>
      </c>
    </row>
    <row r="54" spans="1:2" x14ac:dyDescent="0.35">
      <c r="A54" t="s">
        <v>8</v>
      </c>
    </row>
    <row r="56" spans="1:2" x14ac:dyDescent="0.35">
      <c r="A56" t="s">
        <v>107</v>
      </c>
    </row>
    <row r="57" spans="1:2" x14ac:dyDescent="0.35">
      <c r="A57" t="s">
        <v>35</v>
      </c>
    </row>
    <row r="58" spans="1:2" x14ac:dyDescent="0.35">
      <c r="A58" t="s">
        <v>906</v>
      </c>
    </row>
    <row r="59" spans="1:2" x14ac:dyDescent="0.35">
      <c r="A59" t="s">
        <v>36</v>
      </c>
    </row>
    <row r="61" spans="1:2" x14ac:dyDescent="0.35">
      <c r="A61" s="12" t="s">
        <v>33</v>
      </c>
      <c r="B61" s="14"/>
    </row>
    <row r="63" spans="1:2" x14ac:dyDescent="0.35">
      <c r="B63" s="12" t="s">
        <v>43</v>
      </c>
    </row>
    <row r="64" spans="1:2" x14ac:dyDescent="0.35">
      <c r="B64" s="1"/>
    </row>
    <row r="65" spans="2:2" x14ac:dyDescent="0.35">
      <c r="B65" t="s">
        <v>28</v>
      </c>
    </row>
    <row r="66" spans="2:2" x14ac:dyDescent="0.35">
      <c r="B66" t="s">
        <v>29</v>
      </c>
    </row>
    <row r="67" spans="2:2" x14ac:dyDescent="0.35">
      <c r="B67" t="s">
        <v>30</v>
      </c>
    </row>
    <row r="69" spans="2:2" x14ac:dyDescent="0.35">
      <c r="B69" t="s">
        <v>31</v>
      </c>
    </row>
    <row r="70" spans="2:2" x14ac:dyDescent="0.35">
      <c r="B70" t="s">
        <v>32</v>
      </c>
    </row>
    <row r="72" spans="2:2" x14ac:dyDescent="0.35">
      <c r="B72" t="s">
        <v>25</v>
      </c>
    </row>
    <row r="73" spans="2:2" x14ac:dyDescent="0.35">
      <c r="B73" t="s">
        <v>26</v>
      </c>
    </row>
    <row r="74" spans="2:2" x14ac:dyDescent="0.35">
      <c r="B74" t="s">
        <v>27</v>
      </c>
    </row>
    <row r="76" spans="2:2" x14ac:dyDescent="0.35">
      <c r="B76" s="12" t="s">
        <v>44</v>
      </c>
    </row>
    <row r="78" spans="2:2" x14ac:dyDescent="0.35">
      <c r="B78" t="s">
        <v>134</v>
      </c>
    </row>
    <row r="79" spans="2:2" x14ac:dyDescent="0.35">
      <c r="B79" t="s">
        <v>912</v>
      </c>
    </row>
    <row r="80" spans="2:2" x14ac:dyDescent="0.35">
      <c r="B80" t="s">
        <v>135</v>
      </c>
    </row>
    <row r="81" spans="2:2" x14ac:dyDescent="0.35">
      <c r="B81" t="s">
        <v>913</v>
      </c>
    </row>
    <row r="82" spans="2:2" x14ac:dyDescent="0.35">
      <c r="B82" t="s">
        <v>914</v>
      </c>
    </row>
    <row r="84" spans="2:2" x14ac:dyDescent="0.35">
      <c r="B84" t="s">
        <v>139</v>
      </c>
    </row>
    <row r="85" spans="2:2" x14ac:dyDescent="0.35">
      <c r="B85" t="s">
        <v>42</v>
      </c>
    </row>
    <row r="87" spans="2:2" x14ac:dyDescent="0.35">
      <c r="B87" t="s">
        <v>911</v>
      </c>
    </row>
    <row r="88" spans="2:2" x14ac:dyDescent="0.35">
      <c r="B88" t="s">
        <v>45</v>
      </c>
    </row>
    <row r="90" spans="2:2" x14ac:dyDescent="0.35">
      <c r="B90" t="s">
        <v>47</v>
      </c>
    </row>
    <row r="91" spans="2:2" x14ac:dyDescent="0.35">
      <c r="B91" t="s">
        <v>45</v>
      </c>
    </row>
    <row r="93" spans="2:2" x14ac:dyDescent="0.35">
      <c r="B93" s="12" t="s">
        <v>48</v>
      </c>
    </row>
    <row r="95" spans="2:2" x14ac:dyDescent="0.35">
      <c r="B95" t="s">
        <v>74</v>
      </c>
    </row>
    <row r="96" spans="2:2" x14ac:dyDescent="0.35">
      <c r="B96" t="s">
        <v>140</v>
      </c>
    </row>
    <row r="97" spans="2:2" x14ac:dyDescent="0.35">
      <c r="B97" t="s">
        <v>141</v>
      </c>
    </row>
    <row r="98" spans="2:2" x14ac:dyDescent="0.35">
      <c r="B98" t="s">
        <v>142</v>
      </c>
    </row>
    <row r="100" spans="2:2" x14ac:dyDescent="0.35">
      <c r="B100" t="s">
        <v>81</v>
      </c>
    </row>
    <row r="101" spans="2:2" x14ac:dyDescent="0.35">
      <c r="B101" t="s">
        <v>75</v>
      </c>
    </row>
    <row r="102" spans="2:2" x14ac:dyDescent="0.35">
      <c r="B102" t="s">
        <v>85</v>
      </c>
    </row>
    <row r="103" spans="2:2" x14ac:dyDescent="0.35">
      <c r="B103" t="s">
        <v>76</v>
      </c>
    </row>
    <row r="104" spans="2:2" x14ac:dyDescent="0.35">
      <c r="B104" t="s">
        <v>86</v>
      </c>
    </row>
    <row r="105" spans="2:2" x14ac:dyDescent="0.35">
      <c r="B105" t="s">
        <v>82</v>
      </c>
    </row>
    <row r="106" spans="2:2" x14ac:dyDescent="0.35">
      <c r="B106" t="s">
        <v>83</v>
      </c>
    </row>
    <row r="107" spans="2:2" x14ac:dyDescent="0.35">
      <c r="B107" t="s">
        <v>84</v>
      </c>
    </row>
    <row r="109" spans="2:2" x14ac:dyDescent="0.35">
      <c r="B109" t="s">
        <v>108</v>
      </c>
    </row>
    <row r="110" spans="2:2" x14ac:dyDescent="0.35">
      <c r="B110" t="s">
        <v>112</v>
      </c>
    </row>
    <row r="111" spans="2:2" x14ac:dyDescent="0.35">
      <c r="B111" t="s">
        <v>109</v>
      </c>
    </row>
    <row r="112" spans="2:2" x14ac:dyDescent="0.35">
      <c r="B112" t="s">
        <v>110</v>
      </c>
    </row>
    <row r="113" spans="2:2" x14ac:dyDescent="0.35">
      <c r="B113" t="s">
        <v>111</v>
      </c>
    </row>
    <row r="115" spans="2:2" x14ac:dyDescent="0.35">
      <c r="B115" t="s">
        <v>68</v>
      </c>
    </row>
    <row r="116" spans="2:2" x14ac:dyDescent="0.35">
      <c r="B116" t="s">
        <v>69</v>
      </c>
    </row>
    <row r="117" spans="2:2" x14ac:dyDescent="0.35">
      <c r="B117" t="s">
        <v>70</v>
      </c>
    </row>
    <row r="118" spans="2:2" x14ac:dyDescent="0.35">
      <c r="B118" t="s">
        <v>71</v>
      </c>
    </row>
    <row r="119" spans="2:2" x14ac:dyDescent="0.35">
      <c r="B119" t="s">
        <v>72</v>
      </c>
    </row>
    <row r="120" spans="2:2" x14ac:dyDescent="0.35">
      <c r="B120" t="s">
        <v>73</v>
      </c>
    </row>
    <row r="122" spans="2:2" x14ac:dyDescent="0.35">
      <c r="B122" t="s">
        <v>123</v>
      </c>
    </row>
    <row r="124" spans="2:2" x14ac:dyDescent="0.35">
      <c r="B124" t="s">
        <v>49</v>
      </c>
    </row>
    <row r="125" spans="2:2" x14ac:dyDescent="0.35">
      <c r="B125" t="s">
        <v>50</v>
      </c>
    </row>
    <row r="126" spans="2:2" x14ac:dyDescent="0.35">
      <c r="B126" t="s">
        <v>51</v>
      </c>
    </row>
    <row r="127" spans="2:2" x14ac:dyDescent="0.35">
      <c r="B127" t="s">
        <v>52</v>
      </c>
    </row>
    <row r="128" spans="2:2" x14ac:dyDescent="0.35">
      <c r="B128" t="s">
        <v>53</v>
      </c>
    </row>
    <row r="129" spans="2:2" x14ac:dyDescent="0.35">
      <c r="B129" t="s">
        <v>54</v>
      </c>
    </row>
    <row r="130" spans="2:2" x14ac:dyDescent="0.3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4.5" x14ac:dyDescent="0.35"/>
  <sheetData>
    <row r="1" spans="1:36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35">
      <c r="A10" t="s">
        <v>143</v>
      </c>
    </row>
    <row r="11" spans="1:36" x14ac:dyDescent="0.35">
      <c r="A11" t="s">
        <v>144</v>
      </c>
    </row>
    <row r="12" spans="1:36" x14ac:dyDescent="0.35">
      <c r="A12" t="s">
        <v>145</v>
      </c>
    </row>
    <row r="13" spans="1:36" x14ac:dyDescent="0.35">
      <c r="A13" t="s">
        <v>146</v>
      </c>
    </row>
    <row r="14" spans="1:36" x14ac:dyDescent="0.3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35">
      <c r="A15" t="s">
        <v>151</v>
      </c>
      <c r="C15" t="s">
        <v>152</v>
      </c>
    </row>
    <row r="16" spans="1:36" x14ac:dyDescent="0.35">
      <c r="A16" t="s">
        <v>153</v>
      </c>
      <c r="C16" t="s">
        <v>154</v>
      </c>
    </row>
    <row r="17" spans="1:36" x14ac:dyDescent="0.3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3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3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35">
      <c r="A20" t="s">
        <v>165</v>
      </c>
      <c r="C20" t="s">
        <v>166</v>
      </c>
    </row>
    <row r="21" spans="1:36" x14ac:dyDescent="0.3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3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3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3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3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3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3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3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3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3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3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3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3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3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3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3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3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35">
      <c r="A38" t="s">
        <v>216</v>
      </c>
      <c r="C38" t="s">
        <v>217</v>
      </c>
    </row>
    <row r="39" spans="1:36" x14ac:dyDescent="0.35">
      <c r="A39" t="s">
        <v>218</v>
      </c>
      <c r="C39" t="s">
        <v>219</v>
      </c>
    </row>
    <row r="40" spans="1:36" x14ac:dyDescent="0.3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3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3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35">
      <c r="A43" t="s">
        <v>227</v>
      </c>
      <c r="C43" t="s">
        <v>228</v>
      </c>
    </row>
    <row r="44" spans="1:36" x14ac:dyDescent="0.3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3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3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3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3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3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3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3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3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3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3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3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3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3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3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3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3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3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3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3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35">
      <c r="A64" t="s">
        <v>270</v>
      </c>
      <c r="B64" t="s">
        <v>271</v>
      </c>
      <c r="D64" t="s">
        <v>272</v>
      </c>
    </row>
    <row r="65" spans="1:36" x14ac:dyDescent="0.3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3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3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3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3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3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3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3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3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3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3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3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ht="14.5" x14ac:dyDescent="0.35">
      <c r="A10" t="s">
        <v>307</v>
      </c>
    </row>
    <row r="11" spans="1:36" ht="14.5" x14ac:dyDescent="0.35">
      <c r="A11" t="s">
        <v>308</v>
      </c>
    </row>
    <row r="12" spans="1:36" ht="14.5" x14ac:dyDescent="0.35">
      <c r="A12" t="s">
        <v>309</v>
      </c>
    </row>
    <row r="13" spans="1:36" ht="14.5" x14ac:dyDescent="0.35">
      <c r="A13" t="s">
        <v>146</v>
      </c>
    </row>
    <row r="14" spans="1:36" ht="14.5" x14ac:dyDescent="0.3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ht="14.5" x14ac:dyDescent="0.35">
      <c r="A15" t="s">
        <v>310</v>
      </c>
      <c r="C15" t="s">
        <v>351</v>
      </c>
    </row>
    <row r="16" spans="1:36" ht="14.5" x14ac:dyDescent="0.35">
      <c r="A16" t="s">
        <v>153</v>
      </c>
      <c r="C16" t="s">
        <v>352</v>
      </c>
    </row>
    <row r="17" spans="1:36" ht="14.5" x14ac:dyDescent="0.3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ht="14.5" x14ac:dyDescent="0.3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ht="14.5" x14ac:dyDescent="0.3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ht="14.5" x14ac:dyDescent="0.35">
      <c r="A20" t="s">
        <v>165</v>
      </c>
      <c r="C20" t="s">
        <v>357</v>
      </c>
    </row>
    <row r="21" spans="1:36" ht="14.5" x14ac:dyDescent="0.3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ht="14.5" x14ac:dyDescent="0.3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ht="14.5" x14ac:dyDescent="0.3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ht="14.5" x14ac:dyDescent="0.3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ht="14.5" x14ac:dyDescent="0.3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ht="14.5" x14ac:dyDescent="0.3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ht="14.5" x14ac:dyDescent="0.3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ht="14.5" x14ac:dyDescent="0.3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ht="14.5" x14ac:dyDescent="0.3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ht="14.5" x14ac:dyDescent="0.3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ht="14.5" x14ac:dyDescent="0.3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ht="14.5" x14ac:dyDescent="0.3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ht="14.5" x14ac:dyDescent="0.3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ht="14.5" x14ac:dyDescent="0.3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ht="14.5" x14ac:dyDescent="0.3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ht="14.5" x14ac:dyDescent="0.3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ht="14.5" x14ac:dyDescent="0.35">
      <c r="A37" t="s">
        <v>330</v>
      </c>
      <c r="C37" t="s">
        <v>374</v>
      </c>
    </row>
    <row r="38" spans="1:36" ht="14.5" x14ac:dyDescent="0.35">
      <c r="A38" t="s">
        <v>218</v>
      </c>
      <c r="C38" t="s">
        <v>375</v>
      </c>
    </row>
    <row r="39" spans="1:36" ht="14.5" x14ac:dyDescent="0.3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ht="14.5" x14ac:dyDescent="0.3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ht="14.5" x14ac:dyDescent="0.3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ht="14.5" x14ac:dyDescent="0.35">
      <c r="A42" t="s">
        <v>227</v>
      </c>
      <c r="C42" t="s">
        <v>379</v>
      </c>
    </row>
    <row r="43" spans="1:36" ht="14.5" x14ac:dyDescent="0.3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ht="14.5" x14ac:dyDescent="0.3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ht="14.5" x14ac:dyDescent="0.3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ht="14.5" x14ac:dyDescent="0.3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ht="14.5" x14ac:dyDescent="0.3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ht="14.5" x14ac:dyDescent="0.3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ht="14.5" x14ac:dyDescent="0.3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ht="14.5" x14ac:dyDescent="0.3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ht="14.5" x14ac:dyDescent="0.3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ht="14.5" x14ac:dyDescent="0.3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ht="14.5" x14ac:dyDescent="0.3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ht="14.5" x14ac:dyDescent="0.3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ht="14.5" x14ac:dyDescent="0.3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ht="14.5" x14ac:dyDescent="0.3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ht="14.5" x14ac:dyDescent="0.3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ht="14.5" x14ac:dyDescent="0.3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ht="14.5" x14ac:dyDescent="0.3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4.5" x14ac:dyDescent="0.35"/>
  <sheetData>
    <row r="1" spans="1:11" x14ac:dyDescent="0.35">
      <c r="A1" t="s">
        <v>916</v>
      </c>
    </row>
    <row r="2" spans="1:11" x14ac:dyDescent="0.35">
      <c r="A2" t="s">
        <v>917</v>
      </c>
    </row>
    <row r="3" spans="1:11" x14ac:dyDescent="0.35">
      <c r="A3" t="s">
        <v>918</v>
      </c>
    </row>
    <row r="4" spans="1:11" x14ac:dyDescent="0.35">
      <c r="A4" t="s">
        <v>146</v>
      </c>
    </row>
    <row r="5" spans="1:11" x14ac:dyDescent="0.3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3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3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3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3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3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3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3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3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3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3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3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3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3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3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3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3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3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3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3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3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3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3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3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3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3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3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3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3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3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3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3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3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ht="14.5" x14ac:dyDescent="0.35">
      <c r="A11" t="s">
        <v>397</v>
      </c>
    </row>
    <row r="12" spans="1:36" ht="14.5" x14ac:dyDescent="0.35">
      <c r="A12" t="s">
        <v>398</v>
      </c>
    </row>
    <row r="13" spans="1:36" ht="14.5" x14ac:dyDescent="0.35">
      <c r="A13" t="s">
        <v>399</v>
      </c>
    </row>
    <row r="14" spans="1:36" ht="14.5" x14ac:dyDescent="0.35">
      <c r="A14" t="s">
        <v>146</v>
      </c>
    </row>
    <row r="15" spans="1:36" ht="14.5" x14ac:dyDescent="0.3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ht="14.5" x14ac:dyDescent="0.35">
      <c r="A16" t="s">
        <v>41</v>
      </c>
      <c r="C16" t="s">
        <v>650</v>
      </c>
    </row>
    <row r="17" spans="1:36" ht="14.5" x14ac:dyDescent="0.35">
      <c r="A17" t="s">
        <v>400</v>
      </c>
      <c r="C17" t="s">
        <v>651</v>
      </c>
    </row>
    <row r="18" spans="1:36" ht="14.5" x14ac:dyDescent="0.35">
      <c r="A18" t="s">
        <v>401</v>
      </c>
      <c r="C18" t="s">
        <v>652</v>
      </c>
    </row>
    <row r="19" spans="1:36" ht="14.5" x14ac:dyDescent="0.3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ht="14.5" x14ac:dyDescent="0.3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ht="14.5" x14ac:dyDescent="0.3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ht="14.5" x14ac:dyDescent="0.3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ht="14.5" x14ac:dyDescent="0.3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ht="14.5" x14ac:dyDescent="0.3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ht="14.5" x14ac:dyDescent="0.3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ht="14.5" x14ac:dyDescent="0.3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ht="14.5" x14ac:dyDescent="0.3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ht="14.5" x14ac:dyDescent="0.3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ht="14.5" x14ac:dyDescent="0.35">
      <c r="A29" t="s">
        <v>420</v>
      </c>
      <c r="C29" t="s">
        <v>664</v>
      </c>
    </row>
    <row r="30" spans="1:36" ht="14.5" x14ac:dyDescent="0.3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ht="14.5" x14ac:dyDescent="0.3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ht="14.5" x14ac:dyDescent="0.3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ht="14.5" x14ac:dyDescent="0.3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ht="14.5" x14ac:dyDescent="0.3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ht="14.5" x14ac:dyDescent="0.3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ht="14.5" x14ac:dyDescent="0.3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ht="14.5" x14ac:dyDescent="0.3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ht="14.5" x14ac:dyDescent="0.3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ht="14.5" x14ac:dyDescent="0.3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ht="14.5" x14ac:dyDescent="0.35">
      <c r="A40" t="s">
        <v>432</v>
      </c>
      <c r="C40" t="s">
        <v>675</v>
      </c>
    </row>
    <row r="41" spans="1:36" ht="14.5" x14ac:dyDescent="0.3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ht="14.5" x14ac:dyDescent="0.3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ht="14.5" x14ac:dyDescent="0.3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ht="14.5" x14ac:dyDescent="0.3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ht="14.5" x14ac:dyDescent="0.3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ht="14.5" x14ac:dyDescent="0.3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ht="14.5" x14ac:dyDescent="0.3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ht="14.5" x14ac:dyDescent="0.3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ht="14.5" x14ac:dyDescent="0.3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ht="14.5" x14ac:dyDescent="0.3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ht="14.5" x14ac:dyDescent="0.3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ht="14.5" x14ac:dyDescent="0.35">
      <c r="A52" t="s">
        <v>446</v>
      </c>
      <c r="C52" t="s">
        <v>687</v>
      </c>
    </row>
    <row r="53" spans="1:36" ht="14.5" x14ac:dyDescent="0.35">
      <c r="A53" t="s">
        <v>401</v>
      </c>
      <c r="C53" t="s">
        <v>688</v>
      </c>
    </row>
    <row r="54" spans="1:36" ht="14.5" x14ac:dyDescent="0.3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ht="14.5" x14ac:dyDescent="0.3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ht="14.5" x14ac:dyDescent="0.3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ht="14.5" x14ac:dyDescent="0.3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ht="14.5" x14ac:dyDescent="0.3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ht="14.5" x14ac:dyDescent="0.3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ht="14.5" x14ac:dyDescent="0.3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ht="14.5" x14ac:dyDescent="0.3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ht="14.5" x14ac:dyDescent="0.3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ht="14.5" x14ac:dyDescent="0.3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ht="14.5" x14ac:dyDescent="0.35">
      <c r="A64" t="s">
        <v>420</v>
      </c>
      <c r="C64" t="s">
        <v>700</v>
      </c>
    </row>
    <row r="65" spans="1:36" ht="14.5" x14ac:dyDescent="0.3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ht="14.5" x14ac:dyDescent="0.3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ht="14.5" x14ac:dyDescent="0.3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ht="14.5" x14ac:dyDescent="0.3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ht="14.5" x14ac:dyDescent="0.3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ht="14.5" x14ac:dyDescent="0.3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ht="14.5" x14ac:dyDescent="0.3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ht="14.5" x14ac:dyDescent="0.3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ht="14.5" x14ac:dyDescent="0.3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ht="14.5" x14ac:dyDescent="0.3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ht="14.5" x14ac:dyDescent="0.35">
      <c r="A75" t="s">
        <v>432</v>
      </c>
      <c r="C75" t="s">
        <v>711</v>
      </c>
    </row>
    <row r="76" spans="1:36" ht="14.5" x14ac:dyDescent="0.3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ht="14.5" x14ac:dyDescent="0.3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ht="14.5" x14ac:dyDescent="0.3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ht="14.5" x14ac:dyDescent="0.3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ht="14.5" x14ac:dyDescent="0.3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ht="14.5" x14ac:dyDescent="0.3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ht="14.5" x14ac:dyDescent="0.3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ht="14.5" x14ac:dyDescent="0.3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ht="14.5" x14ac:dyDescent="0.3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ht="14.5" x14ac:dyDescent="0.3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ht="14.5" x14ac:dyDescent="0.35">
      <c r="A86" t="s">
        <v>401</v>
      </c>
      <c r="B86" t="s">
        <v>477</v>
      </c>
      <c r="C86" t="s">
        <v>722</v>
      </c>
    </row>
    <row r="87" spans="1:36" ht="14.5" x14ac:dyDescent="0.3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ht="14.5" x14ac:dyDescent="0.3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ht="14.5" x14ac:dyDescent="0.3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ht="14.5" x14ac:dyDescent="0.3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ht="14.5" x14ac:dyDescent="0.3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ht="14.5" x14ac:dyDescent="0.3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ht="14.5" x14ac:dyDescent="0.3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ht="14.5" x14ac:dyDescent="0.3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ht="14.5" x14ac:dyDescent="0.3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ht="14.5" x14ac:dyDescent="0.3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ht="14.5" x14ac:dyDescent="0.35">
      <c r="A97" t="s">
        <v>489</v>
      </c>
      <c r="C97" t="s">
        <v>733</v>
      </c>
    </row>
    <row r="98" spans="1:36" ht="14.5" x14ac:dyDescent="0.35">
      <c r="A98" t="s">
        <v>401</v>
      </c>
      <c r="C98" t="s">
        <v>734</v>
      </c>
    </row>
    <row r="99" spans="1:36" ht="14.5" x14ac:dyDescent="0.3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ht="14.5" x14ac:dyDescent="0.3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ht="14.5" x14ac:dyDescent="0.3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ht="14.5" x14ac:dyDescent="0.3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ht="14.5" x14ac:dyDescent="0.3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ht="14.5" x14ac:dyDescent="0.3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ht="14.5" x14ac:dyDescent="0.3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ht="14.5" x14ac:dyDescent="0.3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ht="14.5" x14ac:dyDescent="0.3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ht="14.5" x14ac:dyDescent="0.3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ht="14.5" x14ac:dyDescent="0.35">
      <c r="A109" t="s">
        <v>420</v>
      </c>
      <c r="C109" t="s">
        <v>747</v>
      </c>
    </row>
    <row r="110" spans="1:36" ht="14.5" x14ac:dyDescent="0.3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ht="14.5" x14ac:dyDescent="0.3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ht="14.5" x14ac:dyDescent="0.3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ht="14.5" x14ac:dyDescent="0.3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ht="14.5" x14ac:dyDescent="0.3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ht="14.5" x14ac:dyDescent="0.3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ht="14.5" x14ac:dyDescent="0.3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ht="14.5" x14ac:dyDescent="0.3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ht="14.5" x14ac:dyDescent="0.3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ht="14.5" x14ac:dyDescent="0.3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ht="14.5" x14ac:dyDescent="0.35">
      <c r="A120" t="s">
        <v>432</v>
      </c>
      <c r="C120" t="s">
        <v>759</v>
      </c>
    </row>
    <row r="121" spans="1:36" ht="14.5" x14ac:dyDescent="0.3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ht="14.5" x14ac:dyDescent="0.3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ht="14.5" x14ac:dyDescent="0.3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ht="14.5" x14ac:dyDescent="0.3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ht="14.5" x14ac:dyDescent="0.3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ht="14.5" x14ac:dyDescent="0.3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ht="14.5" x14ac:dyDescent="0.3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ht="14.5" x14ac:dyDescent="0.3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ht="14.5" x14ac:dyDescent="0.3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ht="14.5" x14ac:dyDescent="0.3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ht="14.5" x14ac:dyDescent="0.3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ht="14.5" x14ac:dyDescent="0.35">
      <c r="A132" t="s">
        <v>525</v>
      </c>
      <c r="C132" t="s">
        <v>771</v>
      </c>
    </row>
    <row r="133" spans="1:36" ht="14.5" x14ac:dyDescent="0.35">
      <c r="A133" t="s">
        <v>401</v>
      </c>
      <c r="C133" t="s">
        <v>772</v>
      </c>
    </row>
    <row r="134" spans="1:36" ht="14.5" x14ac:dyDescent="0.3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ht="14.5" x14ac:dyDescent="0.3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ht="14.5" x14ac:dyDescent="0.3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ht="14.5" x14ac:dyDescent="0.3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ht="14.5" x14ac:dyDescent="0.3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ht="14.5" x14ac:dyDescent="0.3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ht="14.5" x14ac:dyDescent="0.3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ht="14.5" x14ac:dyDescent="0.3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ht="14.5" x14ac:dyDescent="0.3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ht="14.5" x14ac:dyDescent="0.3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ht="14.5" x14ac:dyDescent="0.35">
      <c r="A144" t="s">
        <v>420</v>
      </c>
      <c r="C144" t="s">
        <v>783</v>
      </c>
    </row>
    <row r="145" spans="1:36" ht="14.5" x14ac:dyDescent="0.3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ht="14.5" x14ac:dyDescent="0.3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ht="14.5" x14ac:dyDescent="0.3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ht="14.5" x14ac:dyDescent="0.3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ht="14.5" x14ac:dyDescent="0.3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ht="14.5" x14ac:dyDescent="0.3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ht="14.5" x14ac:dyDescent="0.3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ht="14.5" x14ac:dyDescent="0.3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ht="14.5" x14ac:dyDescent="0.3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ht="14.5" x14ac:dyDescent="0.3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ht="14.5" x14ac:dyDescent="0.35">
      <c r="A155" t="s">
        <v>432</v>
      </c>
      <c r="C155" t="s">
        <v>794</v>
      </c>
    </row>
    <row r="156" spans="1:36" ht="14.5" x14ac:dyDescent="0.3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ht="14.5" x14ac:dyDescent="0.3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ht="14.5" x14ac:dyDescent="0.3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ht="14.5" x14ac:dyDescent="0.3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ht="14.5" x14ac:dyDescent="0.3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ht="14.5" x14ac:dyDescent="0.3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ht="14.5" x14ac:dyDescent="0.3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ht="14.5" x14ac:dyDescent="0.3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ht="14.5" x14ac:dyDescent="0.3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ht="14.5" x14ac:dyDescent="0.3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ht="14.5" x14ac:dyDescent="0.3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ht="14.5" x14ac:dyDescent="0.35">
      <c r="A167" t="s">
        <v>40</v>
      </c>
      <c r="C167" t="s">
        <v>806</v>
      </c>
    </row>
    <row r="168" spans="1:36" ht="14.5" x14ac:dyDescent="0.35">
      <c r="A168" t="s">
        <v>489</v>
      </c>
      <c r="C168" t="s">
        <v>807</v>
      </c>
    </row>
    <row r="169" spans="1:36" ht="14.5" x14ac:dyDescent="0.35">
      <c r="A169" t="s">
        <v>401</v>
      </c>
      <c r="C169" t="s">
        <v>808</v>
      </c>
    </row>
    <row r="170" spans="1:36" ht="14.5" x14ac:dyDescent="0.3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ht="14.5" x14ac:dyDescent="0.3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ht="14.5" x14ac:dyDescent="0.3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ht="14.5" x14ac:dyDescent="0.3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ht="14.5" x14ac:dyDescent="0.3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ht="14.5" x14ac:dyDescent="0.3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ht="14.5" x14ac:dyDescent="0.3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ht="14.5" x14ac:dyDescent="0.3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ht="14.5" x14ac:dyDescent="0.3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ht="14.5" x14ac:dyDescent="0.3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ht="14.5" x14ac:dyDescent="0.35">
      <c r="A180" t="s">
        <v>420</v>
      </c>
      <c r="C180" t="s">
        <v>819</v>
      </c>
    </row>
    <row r="181" spans="1:36" ht="14.5" x14ac:dyDescent="0.3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ht="14.5" x14ac:dyDescent="0.3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ht="14.5" x14ac:dyDescent="0.3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ht="14.5" x14ac:dyDescent="0.3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ht="14.5" x14ac:dyDescent="0.3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ht="14.5" x14ac:dyDescent="0.3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ht="14.5" x14ac:dyDescent="0.3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ht="14.5" x14ac:dyDescent="0.3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ht="14.5" x14ac:dyDescent="0.3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ht="14.5" x14ac:dyDescent="0.3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ht="14.5" x14ac:dyDescent="0.35">
      <c r="A191" t="s">
        <v>432</v>
      </c>
      <c r="C191" t="s">
        <v>830</v>
      </c>
    </row>
    <row r="192" spans="1:36" ht="14.5" x14ac:dyDescent="0.3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ht="14.5" x14ac:dyDescent="0.3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ht="14.5" x14ac:dyDescent="0.3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ht="14.5" x14ac:dyDescent="0.3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ht="14.5" x14ac:dyDescent="0.3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ht="14.5" x14ac:dyDescent="0.3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ht="14.5" x14ac:dyDescent="0.3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ht="14.5" x14ac:dyDescent="0.3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ht="14.5" x14ac:dyDescent="0.3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ht="14.5" x14ac:dyDescent="0.3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ht="14.5" x14ac:dyDescent="0.3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ht="14.5" x14ac:dyDescent="0.35">
      <c r="A203" t="s">
        <v>588</v>
      </c>
      <c r="C203" t="s">
        <v>842</v>
      </c>
    </row>
    <row r="204" spans="1:36" ht="14.5" x14ac:dyDescent="0.35">
      <c r="A204" t="s">
        <v>401</v>
      </c>
      <c r="C204" t="s">
        <v>843</v>
      </c>
    </row>
    <row r="205" spans="1:36" ht="14.5" x14ac:dyDescent="0.3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ht="14.5" x14ac:dyDescent="0.3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ht="14.5" x14ac:dyDescent="0.3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ht="14.5" x14ac:dyDescent="0.3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ht="14.5" x14ac:dyDescent="0.3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ht="14.5" x14ac:dyDescent="0.3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ht="14.5" x14ac:dyDescent="0.3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ht="14.5" x14ac:dyDescent="0.3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ht="14.5" x14ac:dyDescent="0.3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ht="14.5" x14ac:dyDescent="0.3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ht="14.5" x14ac:dyDescent="0.35">
      <c r="A215" t="s">
        <v>420</v>
      </c>
      <c r="C215" t="s">
        <v>854</v>
      </c>
    </row>
    <row r="216" spans="1:36" ht="14.5" x14ac:dyDescent="0.3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ht="14.5" x14ac:dyDescent="0.3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ht="14.5" x14ac:dyDescent="0.3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ht="14.5" x14ac:dyDescent="0.3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ht="14.5" x14ac:dyDescent="0.3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ht="14.5" x14ac:dyDescent="0.3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ht="14.5" x14ac:dyDescent="0.3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ht="14.5" x14ac:dyDescent="0.3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ht="14.5" x14ac:dyDescent="0.3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ht="14.5" x14ac:dyDescent="0.3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ht="14.5" x14ac:dyDescent="0.35">
      <c r="A226" t="s">
        <v>432</v>
      </c>
      <c r="C226" t="s">
        <v>865</v>
      </c>
    </row>
    <row r="227" spans="1:36" ht="14.5" x14ac:dyDescent="0.3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ht="14.5" x14ac:dyDescent="0.3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ht="14.5" x14ac:dyDescent="0.3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ht="14.5" x14ac:dyDescent="0.3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ht="14.5" x14ac:dyDescent="0.3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ht="14.5" x14ac:dyDescent="0.3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ht="14.5" x14ac:dyDescent="0.3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ht="14.5" x14ac:dyDescent="0.3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ht="14.5" x14ac:dyDescent="0.3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ht="14.5" x14ac:dyDescent="0.3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ht="14.5" x14ac:dyDescent="0.3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ht="14.5" x14ac:dyDescent="0.35">
      <c r="A238" t="s">
        <v>39</v>
      </c>
      <c r="C238" t="s">
        <v>877</v>
      </c>
    </row>
    <row r="239" spans="1:36" ht="14.5" x14ac:dyDescent="0.3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ht="14.5" x14ac:dyDescent="0.3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ht="14.5" x14ac:dyDescent="0.35">
      <c r="A241" t="s">
        <v>624</v>
      </c>
      <c r="C241" t="s">
        <v>882</v>
      </c>
    </row>
    <row r="242" spans="1:36" ht="14.5" x14ac:dyDescent="0.3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ht="14.5" x14ac:dyDescent="0.3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ht="14.5" x14ac:dyDescent="0.3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ht="14.5" x14ac:dyDescent="0.3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ht="14.5" x14ac:dyDescent="0.35">
      <c r="A246" t="s">
        <v>38</v>
      </c>
      <c r="C246" t="s">
        <v>887</v>
      </c>
    </row>
    <row r="247" spans="1:36" ht="14.5" x14ac:dyDescent="0.3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ht="14.5" x14ac:dyDescent="0.3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ht="14.5" x14ac:dyDescent="0.35">
      <c r="A249" t="s">
        <v>624</v>
      </c>
      <c r="C249" t="s">
        <v>890</v>
      </c>
    </row>
    <row r="250" spans="1:36" ht="14.5" x14ac:dyDescent="0.3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ht="14.5" x14ac:dyDescent="0.3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ht="14.5" x14ac:dyDescent="0.3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ht="14.5" x14ac:dyDescent="0.3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ht="14.5" x14ac:dyDescent="0.35">
      <c r="A254" t="s">
        <v>37</v>
      </c>
      <c r="C254" t="s">
        <v>895</v>
      </c>
    </row>
    <row r="255" spans="1:36" ht="14.5" x14ac:dyDescent="0.3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ht="14.5" x14ac:dyDescent="0.3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ht="14.5" x14ac:dyDescent="0.3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ht="14.5" x14ac:dyDescent="0.35">
      <c r="A258" t="s">
        <v>624</v>
      </c>
      <c r="C258" t="s">
        <v>900</v>
      </c>
    </row>
    <row r="259" spans="1:36" ht="14.5" x14ac:dyDescent="0.3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ht="14.5" x14ac:dyDescent="0.3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ht="14.5" x14ac:dyDescent="0.3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ht="14.5" x14ac:dyDescent="0.3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10" max="10" width="14.453125" bestFit="1" customWidth="1"/>
  </cols>
  <sheetData>
    <row r="1" spans="1:10" ht="29" x14ac:dyDescent="0.3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3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35">
      <c r="A3" s="1" t="s">
        <v>13</v>
      </c>
      <c r="B3" s="5">
        <v>300</v>
      </c>
      <c r="C3" s="5">
        <v>127466.0117345309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35">
      <c r="A4" s="1" t="s">
        <v>14</v>
      </c>
      <c r="B4" s="5">
        <v>0</v>
      </c>
      <c r="C4" s="5">
        <v>0</v>
      </c>
      <c r="D4" s="5">
        <v>0</v>
      </c>
      <c r="E4" s="5">
        <v>2120.6909179999998</v>
      </c>
      <c r="F4" s="5">
        <v>0</v>
      </c>
      <c r="G4" s="5">
        <v>0</v>
      </c>
      <c r="H4" s="5">
        <v>0</v>
      </c>
    </row>
    <row r="5" spans="1:10" x14ac:dyDescent="0.35">
      <c r="A5" s="1" t="s">
        <v>15</v>
      </c>
      <c r="B5" s="5">
        <v>1897.4974391190394</v>
      </c>
      <c r="C5" s="5">
        <v>0</v>
      </c>
      <c r="D5" s="5">
        <v>0</v>
      </c>
      <c r="E5" s="5">
        <v>625.20256088096039</v>
      </c>
      <c r="F5" s="5">
        <v>0</v>
      </c>
      <c r="G5" s="5">
        <v>0</v>
      </c>
      <c r="H5" s="5">
        <v>0</v>
      </c>
    </row>
    <row r="6" spans="1:10" x14ac:dyDescent="0.3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3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3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B2" sqref="B2:H7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9" max="9" width="13.453125" bestFit="1" customWidth="1"/>
    <col min="10" max="10" width="12.54296875" bestFit="1" customWidth="1"/>
  </cols>
  <sheetData>
    <row r="1" spans="1:10" ht="29" x14ac:dyDescent="0.3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3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3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3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3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35">
      <c r="A6" s="1" t="s">
        <v>16</v>
      </c>
      <c r="B6" s="5">
        <v>0</v>
      </c>
      <c r="C6" s="5">
        <v>0</v>
      </c>
      <c r="D6" s="5">
        <v>0</v>
      </c>
      <c r="E6" s="5">
        <v>10518</v>
      </c>
      <c r="F6" s="5">
        <v>0</v>
      </c>
      <c r="G6" s="5">
        <v>0</v>
      </c>
      <c r="H6" s="5">
        <v>0</v>
      </c>
    </row>
    <row r="7" spans="1:10" x14ac:dyDescent="0.3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796875" defaultRowHeight="14.5" x14ac:dyDescent="0.35"/>
  <cols>
    <col min="1" max="1" width="58.26953125" customWidth="1"/>
    <col min="6" max="6" width="13" customWidth="1"/>
    <col min="7" max="7" width="14.26953125" customWidth="1"/>
  </cols>
  <sheetData>
    <row r="1" spans="1:14" x14ac:dyDescent="0.35">
      <c r="A1" s="1" t="s">
        <v>67</v>
      </c>
    </row>
    <row r="2" spans="1:14" x14ac:dyDescent="0.35">
      <c r="A2" s="15">
        <v>5</v>
      </c>
    </row>
    <row r="4" spans="1:14" x14ac:dyDescent="0.35">
      <c r="A4" t="s">
        <v>62</v>
      </c>
    </row>
    <row r="5" spans="1:14" x14ac:dyDescent="0.35">
      <c r="A5" t="s">
        <v>63</v>
      </c>
    </row>
    <row r="6" spans="1:14" x14ac:dyDescent="0.35">
      <c r="A6" t="s">
        <v>64</v>
      </c>
    </row>
    <row r="7" spans="1:14" x14ac:dyDescent="0.35">
      <c r="A7" t="s">
        <v>65</v>
      </c>
    </row>
    <row r="8" spans="1:14" x14ac:dyDescent="0.35">
      <c r="A8" t="s">
        <v>66</v>
      </c>
    </row>
    <row r="10" spans="1:14" x14ac:dyDescent="0.35">
      <c r="A10" s="1" t="s">
        <v>126</v>
      </c>
    </row>
    <row r="11" spans="1:14" x14ac:dyDescent="0.35">
      <c r="A11" s="15">
        <v>4</v>
      </c>
    </row>
    <row r="13" spans="1:14" x14ac:dyDescent="0.35">
      <c r="A13" t="s">
        <v>87</v>
      </c>
    </row>
    <row r="14" spans="1:14" x14ac:dyDescent="0.35">
      <c r="A14" t="s">
        <v>88</v>
      </c>
    </row>
    <row r="15" spans="1:14" x14ac:dyDescent="0.35">
      <c r="A15" t="s">
        <v>64</v>
      </c>
      <c r="N15" s="33"/>
    </row>
    <row r="16" spans="1:14" x14ac:dyDescent="0.35">
      <c r="A16" t="s">
        <v>89</v>
      </c>
      <c r="N16" s="35"/>
    </row>
    <row r="17" spans="1:17" x14ac:dyDescent="0.35">
      <c r="A17" t="s">
        <v>90</v>
      </c>
      <c r="N17" s="34"/>
      <c r="O17" s="36"/>
      <c r="P17" s="36"/>
      <c r="Q17" s="36"/>
    </row>
    <row r="18" spans="1:17" x14ac:dyDescent="0.35">
      <c r="N18" s="36"/>
      <c r="O18" s="37"/>
      <c r="P18" s="37"/>
      <c r="Q18" s="37"/>
    </row>
    <row r="19" spans="1:17" x14ac:dyDescent="0.35">
      <c r="A19" t="s">
        <v>91</v>
      </c>
      <c r="N19" s="36"/>
      <c r="O19" s="37"/>
      <c r="P19" s="37"/>
      <c r="Q19" s="37"/>
    </row>
    <row r="20" spans="1:17" x14ac:dyDescent="0.35">
      <c r="A20" t="s">
        <v>92</v>
      </c>
      <c r="N20" s="36"/>
      <c r="O20" s="37"/>
      <c r="P20" s="37"/>
      <c r="Q20" s="37"/>
    </row>
    <row r="21" spans="1:17" x14ac:dyDescent="0.35">
      <c r="A21" t="s">
        <v>93</v>
      </c>
      <c r="N21" s="36"/>
      <c r="O21" s="37"/>
      <c r="P21" s="37"/>
      <c r="Q21" s="37"/>
    </row>
    <row r="22" spans="1:17" x14ac:dyDescent="0.35">
      <c r="A22" t="s">
        <v>94</v>
      </c>
      <c r="N22" s="36"/>
      <c r="O22" s="37"/>
      <c r="P22" s="37"/>
      <c r="Q22" s="37"/>
    </row>
    <row r="23" spans="1:17" x14ac:dyDescent="0.35">
      <c r="A23" t="s">
        <v>95</v>
      </c>
      <c r="N23" s="36"/>
      <c r="O23" s="37"/>
      <c r="P23" s="37"/>
      <c r="Q23" s="37"/>
    </row>
    <row r="24" spans="1:17" x14ac:dyDescent="0.35">
      <c r="A24" t="s">
        <v>96</v>
      </c>
      <c r="N24" s="36"/>
      <c r="O24" s="37"/>
      <c r="P24" s="37"/>
      <c r="Q24" s="37"/>
    </row>
    <row r="25" spans="1:17" x14ac:dyDescent="0.35">
      <c r="A25" t="s">
        <v>97</v>
      </c>
      <c r="N25" s="36"/>
      <c r="O25" s="38"/>
      <c r="P25" s="37"/>
      <c r="Q25" s="37"/>
    </row>
    <row r="26" spans="1:17" x14ac:dyDescent="0.35">
      <c r="N26" s="36"/>
      <c r="O26" s="38"/>
      <c r="P26" s="37"/>
      <c r="Q26" s="37"/>
    </row>
    <row r="27" spans="1:17" x14ac:dyDescent="0.35">
      <c r="A27" s="1" t="s">
        <v>930</v>
      </c>
      <c r="N27" s="36"/>
      <c r="O27" s="38"/>
      <c r="P27" s="37"/>
      <c r="Q27" s="37"/>
    </row>
    <row r="28" spans="1:17" x14ac:dyDescent="0.35">
      <c r="N28" s="36"/>
      <c r="O28" s="38"/>
      <c r="P28" s="37"/>
      <c r="Q28" s="37"/>
    </row>
    <row r="29" spans="1:17" x14ac:dyDescent="0.35">
      <c r="A29" t="s">
        <v>945</v>
      </c>
      <c r="N29" s="36"/>
      <c r="O29" s="38"/>
      <c r="P29" s="37"/>
      <c r="Q29" s="37"/>
    </row>
    <row r="30" spans="1:17" x14ac:dyDescent="0.35">
      <c r="N30" s="36"/>
      <c r="O30" s="38"/>
      <c r="P30" s="37"/>
      <c r="Q30" s="37"/>
    </row>
    <row r="31" spans="1:17" x14ac:dyDescent="0.35">
      <c r="A31" s="28" t="s">
        <v>946</v>
      </c>
      <c r="N31" s="36"/>
      <c r="O31" s="38"/>
      <c r="P31" s="37"/>
      <c r="Q31" s="37"/>
    </row>
    <row r="32" spans="1:17" x14ac:dyDescent="0.3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3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3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3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3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3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3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3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3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3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3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3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3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3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3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3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3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3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3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3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3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3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3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3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3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35">
      <c r="N57" s="36"/>
      <c r="O57" s="38"/>
      <c r="P57" s="37"/>
      <c r="Q57" s="37"/>
    </row>
    <row r="58" spans="1:31" x14ac:dyDescent="0.3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3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3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3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3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3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3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3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3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3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3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3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3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3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3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3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3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3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3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3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3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3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3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3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3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35">
      <c r="A87" s="1" t="s">
        <v>967</v>
      </c>
      <c r="B87" t="s">
        <v>968</v>
      </c>
    </row>
    <row r="89" spans="1:31" x14ac:dyDescent="0.35">
      <c r="B89" t="s">
        <v>976</v>
      </c>
      <c r="C89" t="s">
        <v>977</v>
      </c>
    </row>
    <row r="90" spans="1:31" x14ac:dyDescent="0.35">
      <c r="A90">
        <v>2021</v>
      </c>
      <c r="B90" s="47">
        <v>0.01</v>
      </c>
      <c r="C90" s="44">
        <f>B94/SUM(B94:B100)</f>
        <v>1.0567375886524823E-2</v>
      </c>
    </row>
    <row r="91" spans="1:31" x14ac:dyDescent="0.35">
      <c r="A91">
        <v>2022</v>
      </c>
      <c r="B91" s="47">
        <v>0.02</v>
      </c>
      <c r="C91" s="44">
        <f>C94/SUM(C94:C100)</f>
        <v>1.6308663341138147E-2</v>
      </c>
    </row>
    <row r="93" spans="1:31" x14ac:dyDescent="0.3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3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3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3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3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3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3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3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3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3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35">
      <c r="A106" s="1" t="s">
        <v>980</v>
      </c>
    </row>
    <row r="108" spans="1:31" x14ac:dyDescent="0.3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3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3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3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3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3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3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3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3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3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3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3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35">
      <c r="A122" s="1" t="s">
        <v>990</v>
      </c>
    </row>
    <row r="124" spans="1:31" x14ac:dyDescent="0.3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3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3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3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3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3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3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3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3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3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workbookViewId="0">
      <selection activeCell="K24" sqref="K24:AL24"/>
    </sheetView>
  </sheetViews>
  <sheetFormatPr defaultColWidth="9.1796875" defaultRowHeight="14.5" x14ac:dyDescent="0.35"/>
  <cols>
    <col min="1" max="1" width="23.26953125" customWidth="1"/>
    <col min="2" max="2" width="18.81640625" customWidth="1"/>
    <col min="3" max="3" width="24.1796875" customWidth="1"/>
    <col min="4" max="4" width="14.7265625" customWidth="1"/>
    <col min="5" max="5" width="16.26953125" customWidth="1"/>
    <col min="6" max="6" width="18" style="7" customWidth="1"/>
    <col min="7" max="7" width="13.1796875" customWidth="1"/>
    <col min="8" max="9" width="9.1796875" customWidth="1"/>
  </cols>
  <sheetData>
    <row r="1" spans="1:38" x14ac:dyDescent="0.3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8" x14ac:dyDescent="0.3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8" x14ac:dyDescent="0.35">
      <c r="A3" t="s">
        <v>104</v>
      </c>
      <c r="H3" s="9" t="s">
        <v>99</v>
      </c>
      <c r="I3" s="19">
        <v>-0.3</v>
      </c>
      <c r="N3" s="9" t="s">
        <v>99</v>
      </c>
      <c r="O3" s="19">
        <v>-0.75</v>
      </c>
      <c r="Q3" s="9" t="s">
        <v>99</v>
      </c>
      <c r="R3" s="19">
        <v>-0.5</v>
      </c>
    </row>
    <row r="4" spans="1:38" ht="15" thickBot="1" x14ac:dyDescent="0.4">
      <c r="A4" t="s">
        <v>105</v>
      </c>
      <c r="H4" s="10" t="s">
        <v>100</v>
      </c>
      <c r="I4" s="20">
        <v>-16</v>
      </c>
      <c r="N4" s="10" t="s">
        <v>100</v>
      </c>
      <c r="O4" s="20">
        <v>-7</v>
      </c>
      <c r="Q4" s="10" t="s">
        <v>100</v>
      </c>
      <c r="R4" s="20">
        <v>-15</v>
      </c>
    </row>
    <row r="5" spans="1:38" x14ac:dyDescent="0.35">
      <c r="A5" t="s">
        <v>106</v>
      </c>
    </row>
    <row r="6" spans="1:38" ht="29" x14ac:dyDescent="0.3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</row>
    <row r="7" spans="1:38" x14ac:dyDescent="0.3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8" ht="72.5" x14ac:dyDescent="0.35">
      <c r="A8" s="12"/>
      <c r="B8" s="12"/>
      <c r="C8" s="12"/>
      <c r="D8" s="12"/>
      <c r="E8" s="27"/>
      <c r="F8" s="27"/>
      <c r="G8" s="27" t="s">
        <v>136</v>
      </c>
    </row>
    <row r="9" spans="1:38" x14ac:dyDescent="0.3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35">
      <c r="A10" t="s">
        <v>12</v>
      </c>
      <c r="B10" t="s">
        <v>19</v>
      </c>
      <c r="C10" t="s">
        <v>1</v>
      </c>
      <c r="D10">
        <v>1.7999999999999999E-2</v>
      </c>
      <c r="E10" s="22">
        <v>4.8000000000000001E-2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>
        <f>D10</f>
        <v>1.7999999999999999E-2</v>
      </c>
      <c r="J10" s="22">
        <f>E10</f>
        <v>4.8000000000000001E-2</v>
      </c>
      <c r="K10">
        <f>IF($G10="s-curve",$E10+($F10-$E10)*$O$2/(1+EXP($O$3*(COUNT($K$9:K$9)+$O$4))),TREND($E10:$F10,$E$9:$F$9,K$9))</f>
        <v>5.8459569384324707E-2</v>
      </c>
      <c r="L10">
        <f>IF($G10="s-curve",$E10+($F10-$E10)*$O$2/(1+EXP($O$3*(COUNT($K$9:L$9)+$O$4))),TREND($E10:$F10,$E$9:$F$9,L$9))</f>
        <v>6.9874456154344386E-2</v>
      </c>
      <c r="M10">
        <f>IF($G10="s-curve",$E10+($F10-$E10)*$O$2/(1+EXP($O$3*(COUNT($K$9:M$9)+$O$4))),TREND($E10:$F10,$E$9:$F$9,M$9))</f>
        <v>9.3149431265043575E-2</v>
      </c>
      <c r="N10">
        <f>IF($G10="s-curve",$E10+($F10-$E10)*$O$2/(1+EXP($O$3*(COUNT($K$9:N$9)+$O$4))),TREND($E10:$F10,$E$9:$F$9,N$9))</f>
        <v>0.13877269058395222</v>
      </c>
      <c r="O10">
        <f>IF($G10="s-curve",$E10+($F10-$E10)*$O$2/(1+EXP($O$3*(COUNT($K$9:O$9)+$O$4))),TREND($E10:$F10,$E$9:$F$9,O$9))</f>
        <v>0.22166909866365125</v>
      </c>
      <c r="P10">
        <f>IF($G10="s-curve",$E10+($F10-$E10)*$O$2/(1+EXP($O$3*(COUNT($K$9:P$9)+$O$4))),TREND($E10:$F10,$E$9:$F$9,P$9))</f>
        <v>0.35342187838502587</v>
      </c>
      <c r="Q10">
        <f>IF($G10="s-curve",$E10+($F10-$E10)*$O$2/(1+EXP($O$3*(COUNT($K$9:Q$9)+$O$4))),TREND($E10:$F10,$E$9:$F$9,Q$9))</f>
        <v>0.52400000000000002</v>
      </c>
      <c r="R10">
        <f>IF($G10="s-curve",$E10+($F10-$E10)*$O$2/(1+EXP($O$3*(COUNT($K$9:R$9)+$O$4))),TREND($E10:$F10,$E$9:$F$9,R$9))</f>
        <v>0.69457812161497412</v>
      </c>
      <c r="S10">
        <f>IF($G10="s-curve",$E10+($F10-$E10)*$O$2/(1+EXP($O$3*(COUNT($K$9:S$9)+$O$4))),TREND($E10:$F10,$E$9:$F$9,S$9))</f>
        <v>0.82633090133634868</v>
      </c>
      <c r="T10">
        <f>IF($G10="s-curve",$E10+($F10-$E10)*$O$2/(1+EXP($O$3*(COUNT($K$9:T$9)+$O$4))),TREND($E10:$F10,$E$9:$F$9,T$9))</f>
        <v>0.90922730941604779</v>
      </c>
      <c r="U10">
        <f>IF($G10="s-curve",$E10+($F10-$E10)*$O$2/(1+EXP($O$3*(COUNT($K$9:U$9)+$O$4))),TREND($E10:$F10,$E$9:$F$9,U$9))</f>
        <v>0.95485056873495655</v>
      </c>
      <c r="V10">
        <f>IF($G10="s-curve",$E10+($F10-$E10)*$O$2/(1+EXP($O$3*(COUNT($K$9:V$9)+$O$4))),TREND($E10:$F10,$E$9:$F$9,V$9))</f>
        <v>0.97812554384565553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3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3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35">
      <c r="C14" t="s">
        <v>5</v>
      </c>
      <c r="D14">
        <v>4.1999999999999997E-3</v>
      </c>
      <c r="E14" s="22">
        <v>8.0000000000000002E-3</v>
      </c>
      <c r="F14" s="41">
        <v>0.05</v>
      </c>
      <c r="G14" s="7" t="str">
        <f>IF(E14=F14,"n/a",IF(OR(C14="battery electric vehicle",C14="natural gas vehicle",C14="plugin hybrid vehicle",C14="hydrogen vehicle"),"s-curve","linear"))</f>
        <v>s-curve</v>
      </c>
      <c r="I14">
        <f>D14</f>
        <v>4.1999999999999997E-3</v>
      </c>
      <c r="J14">
        <f>E14</f>
        <v>8.0000000000000002E-3</v>
      </c>
      <c r="K14">
        <f>IF($G14="s-curve",$E14+($F14-$E14)*$O$2/(1+EXP($O$3*(COUNT($I$9:K$9)+$O$4))),TREND($E14:$F14,$E$9:$F$9,K$9))</f>
        <v>9.9918866734578053E-3</v>
      </c>
      <c r="L14">
        <f>IF($G14="s-curve",$E14+($F14-$E14)*$O$2/(1+EXP($O$3*(COUNT($I$9:L$9)+$O$4))),TREND($E14:$F14,$E$9:$F$9,L$9))</f>
        <v>1.2004677525762598E-2</v>
      </c>
      <c r="M14">
        <f>IF($G14="s-curve",$E14+($F14-$E14)*$O$2/(1+EXP($O$3*(COUNT($I$9:M$9)+$O$4))),TREND($E14:$F14,$E$9:$F$9,M$9))</f>
        <v>1.5661871999866968E-2</v>
      </c>
      <c r="N14">
        <f>IF($G14="s-curve",$E14+($F14-$E14)*$O$2/(1+EXP($O$3*(COUNT($I$9:N$9)+$O$4))),TREND($E14:$F14,$E$9:$F$9,N$9))</f>
        <v>2.1474494634633495E-2</v>
      </c>
      <c r="O14">
        <f>IF($G14="s-curve",$E14+($F14-$E14)*$O$2/(1+EXP($O$3*(COUNT($I$9:O$9)+$O$4))),TREND($E14:$F14,$E$9:$F$9,O$9))</f>
        <v>2.9000000000000001E-2</v>
      </c>
      <c r="P14">
        <f>IF($G14="s-curve",$E14+($F14-$E14)*$O$2/(1+EXP($O$3*(COUNT($I$9:P$9)+$O$4))),TREND($E14:$F14,$E$9:$F$9,P$9))</f>
        <v>3.6525505365366501E-2</v>
      </c>
      <c r="Q14">
        <f>IF($G14="s-curve",$E14+($F14-$E14)*$O$2/(1+EXP($O$3*(COUNT($I$9:Q$9)+$O$4))),TREND($E14:$F14,$E$9:$F$9,Q$9))</f>
        <v>4.2338128000133035E-2</v>
      </c>
      <c r="R14">
        <f>IF($G14="s-curve",$E14+($F14-$E14)*$O$2/(1+EXP($O$3*(COUNT($I$9:R$9)+$O$4))),TREND($E14:$F14,$E$9:$F$9,R$9))</f>
        <v>4.5995322474237404E-2</v>
      </c>
      <c r="S14">
        <f>IF($G14="s-curve",$E14+($F14-$E14)*$O$2/(1+EXP($O$3*(COUNT($I$9:S$9)+$O$4))),TREND($E14:$F14,$E$9:$F$9,S$9))</f>
        <v>4.8008113326542201E-2</v>
      </c>
      <c r="T14">
        <f>IF($G14="s-curve",$E14+($F14-$E14)*$O$2/(1+EXP($O$3*(COUNT($I$9:T$9)+$O$4))),TREND($E14:$F14,$E$9:$F$9,T$9))</f>
        <v>4.9034950463778926E-2</v>
      </c>
      <c r="U14">
        <f>IF($G14="s-curve",$E14+($F14-$E14)*$O$2/(1+EXP($O$3*(COUNT($I$9:U$9)+$O$4))),TREND($E14:$F14,$E$9:$F$9,U$9))</f>
        <v>4.953854840951509E-2</v>
      </c>
      <c r="V14">
        <f>IF($G14="s-curve",$E14+($F14-$E14)*$O$2/(1+EXP($O$3*(COUNT($I$9:V$9)+$O$4))),TREND($E14:$F14,$E$9:$F$9,V$9))</f>
        <v>4.9780754720870554E-2</v>
      </c>
      <c r="W14">
        <f>IF($G14="s-curve",$E14+($F14-$E14)*$O$2/(1+EXP($O$3*(COUNT($I$9:W$9)+$O$4))),TREND($E14:$F14,$E$9:$F$9,W$9))</f>
        <v>4.9896149827421347E-2</v>
      </c>
      <c r="X14">
        <f>IF($G14="s-curve",$E14+($F14-$E14)*$O$2/(1+EXP($O$3*(COUNT($I$9:X$9)+$O$4))),TREND($E14:$F14,$E$9:$F$9,X$9))</f>
        <v>4.9950880568867671E-2</v>
      </c>
      <c r="Y14">
        <f>IF($G14="s-curve",$E14+($F14-$E14)*$O$2/(1+EXP($O$3*(COUNT($I$9:Y$9)+$O$4))),TREND($E14:$F14,$E$9:$F$9,Y$9))</f>
        <v>4.9976783297249215E-2</v>
      </c>
      <c r="Z14">
        <f>IF($G14="s-curve",$E14+($F14-$E14)*$O$2/(1+EXP($O$3*(COUNT($I$9:Z$9)+$O$4))),TREND($E14:$F14,$E$9:$F$9,Z$9))</f>
        <v>4.9989030006597983E-2</v>
      </c>
      <c r="AA14">
        <f>IF($G14="s-curve",$E14+($F14-$E14)*$O$2/(1+EXP($O$3*(COUNT($I$9:AA$9)+$O$4))),TREND($E14:$F14,$E$9:$F$9,AA$9))</f>
        <v>4.9994817427808577E-2</v>
      </c>
      <c r="AB14">
        <f>IF($G14="s-curve",$E14+($F14-$E14)*$O$2/(1+EXP($O$3*(COUNT($I$9:AB$9)+$O$4))),TREND($E14:$F14,$E$9:$F$9,AB$9))</f>
        <v>4.9997551766842237E-2</v>
      </c>
      <c r="AC14">
        <f>IF($G14="s-curve",$E14+($F14-$E14)*$O$2/(1+EXP($O$3*(COUNT($I$9:AC$9)+$O$4))),TREND($E14:$F14,$E$9:$F$9,AC$9))</f>
        <v>4.9998843500973188E-2</v>
      </c>
      <c r="AD14">
        <f>IF($G14="s-curve",$E14+($F14-$E14)*$O$2/(1+EXP($O$3*(COUNT($I$9:AD$9)+$O$4))),TREND($E14:$F14,$E$9:$F$9,AD$9))</f>
        <v>4.9999453700604407E-2</v>
      </c>
      <c r="AE14">
        <f>IF($G14="s-curve",$E14+($F14-$E14)*$O$2/(1+EXP($O$3*(COUNT($I$9:AE$9)+$O$4))),TREND($E14:$F14,$E$9:$F$9,AE$9))</f>
        <v>4.9999741944666706E-2</v>
      </c>
      <c r="AF14">
        <f>IF($G14="s-curve",$E14+($F14-$E14)*$O$2/(1+EXP($O$3*(COUNT($I$9:AF$9)+$O$4))),TREND($E14:$F14,$E$9:$F$9,AF$9))</f>
        <v>4.9999878102896626E-2</v>
      </c>
      <c r="AG14">
        <f>IF($G14="s-curve",$E14+($F14-$E14)*$O$2/(1+EXP($O$3*(COUNT($I$9:AG$9)+$O$4))),TREND($E14:$F14,$E$9:$F$9,AG$9))</f>
        <v>4.9999942419797314E-2</v>
      </c>
      <c r="AH14">
        <f>IF($G14="s-curve",$E14+($F14-$E14)*$O$2/(1+EXP($O$3*(COUNT($I$9:AH$9)+$O$4))),TREND($E14:$F14,$E$9:$F$9,AH$9))</f>
        <v>4.9999972801018477E-2</v>
      </c>
      <c r="AI14">
        <f>IF($G14="s-curve",$E14+($F14-$E14)*$O$2/(1+EXP($O$3*(COUNT($I$9:AI$9)+$O$4))),TREND($E14:$F14,$E$9:$F$9,AI$9))</f>
        <v>4.9999987152106469E-2</v>
      </c>
      <c r="AJ14">
        <f>IF($G14="s-curve",$E14+($F14-$E14)*$O$2/(1+EXP($O$3*(COUNT($I$9:AJ$9)+$O$4))),TREND($E14:$F14,$E$9:$F$9,AJ$9))</f>
        <v>4.9999993931083841E-2</v>
      </c>
      <c r="AK14">
        <f>IF($G14="s-curve",$E14+($F14-$E14)*$O$2/(1+EXP($O$3*(COUNT($I$9:AK$9)+$O$4))),TREND($E14:$F14,$E$9:$F$9,AK$9))</f>
        <v>4.9999997133246779E-2</v>
      </c>
      <c r="AL14">
        <f>IF($G14="s-curve",$E14+($F14-$E14)*$O$2/(1+EXP($O$3*(COUNT($I$9:AL$9)+$O$4))),TREND($E14:$F14,$E$9:$F$9,AL$9))</f>
        <v>4.9999998645841613E-2</v>
      </c>
    </row>
    <row r="15" spans="1:38" x14ac:dyDescent="0.3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" thickBot="1" x14ac:dyDescent="0.4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3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0.21838189592802051</v>
      </c>
      <c r="K17">
        <f>IF($G17="s-curve",$E17+($F17-$E17)*$O$2/(1+EXP($O$3*(COUNT($I$9:K$9)+$O$4))),TREND($E17:$F17,$E$9:$F$9,K$9))</f>
        <v>0.23794069854205344</v>
      </c>
      <c r="L17">
        <f>IF($G17="s-curve",$E17+($F17-$E17)*$O$2/(1+EXP($O$3*(COUNT($I$9:L$9)+$O$4))),TREND($E17:$F17,$E$9:$F$9,L$9))</f>
        <v>0.27627957191928759</v>
      </c>
      <c r="M17">
        <f>IF($G17="s-curve",$E17+($F17-$E17)*$O$2/(1+EXP($O$3*(COUNT($I$9:M$9)+$O$4))),TREND($E17:$F17,$E$9:$F$9,M$9))</f>
        <v>0.3459404190450851</v>
      </c>
      <c r="N17">
        <f>IF($G17="s-curve",$E17+($F17-$E17)*$O$2/(1+EXP($O$3*(COUNT($I$9:N$9)+$O$4))),TREND($E17:$F17,$E$9:$F$9,N$9))</f>
        <v>0.45665704065968565</v>
      </c>
      <c r="O17">
        <f>IF($G17="s-curve",$E17+($F17-$E17)*$O$2/(1+EXP($O$3*(COUNT($I$9:O$9)+$O$4))),TREND($E17:$F17,$E$9:$F$9,O$9))</f>
        <v>0.60000000000000009</v>
      </c>
      <c r="P17">
        <f>IF($G17="s-curve",$E17+($F17-$E17)*$O$2/(1+EXP($O$3*(COUNT($I$9:P$9)+$O$4))),TREND($E17:$F17,$E$9:$F$9,P$9))</f>
        <v>0.74334295934031447</v>
      </c>
      <c r="Q17">
        <f>IF($G17="s-curve",$E17+($F17-$E17)*$O$2/(1+EXP($O$3*(COUNT($I$9:Q$9)+$O$4))),TREND($E17:$F17,$E$9:$F$9,Q$9))</f>
        <v>0.85405958095491497</v>
      </c>
      <c r="R17">
        <f>IF($G17="s-curve",$E17+($F17-$E17)*$O$2/(1+EXP($O$3*(COUNT($I$9:R$9)+$O$4))),TREND($E17:$F17,$E$9:$F$9,R$9))</f>
        <v>0.92372042808071253</v>
      </c>
      <c r="S17">
        <f>IF($G17="s-curve",$E17+($F17-$E17)*$O$2/(1+EXP($O$3*(COUNT($I$9:S$9)+$O$4))),TREND($E17:$F17,$E$9:$F$9,S$9))</f>
        <v>0.9620593014579466</v>
      </c>
      <c r="T17">
        <f>IF($G17="s-curve",$E17+($F17-$E17)*$O$2/(1+EXP($O$3*(COUNT($I$9:T$9)+$O$4))),TREND($E17:$F17,$E$9:$F$9,T$9))</f>
        <v>0.98161810407197958</v>
      </c>
      <c r="U17">
        <f>IF($G17="s-curve",$E17+($F17-$E17)*$O$2/(1+EXP($O$3*(COUNT($I$9:U$9)+$O$4))),TREND($E17:$F17,$E$9:$F$9,U$9))</f>
        <v>0.99121044589552554</v>
      </c>
      <c r="V17">
        <f>IF($G17="s-curve",$E17+($F17-$E17)*$O$2/(1+EXP($O$3*(COUNT($I$9:V$9)+$O$4))),TREND($E17:$F17,$E$9:$F$9,V$9))</f>
        <v>0.99582389944515337</v>
      </c>
      <c r="W17">
        <f>IF($G17="s-curve",$E17+($F17-$E17)*$O$2/(1+EXP($O$3*(COUNT($I$9:W$9)+$O$4))),TREND($E17:$F17,$E$9:$F$9,W$9))</f>
        <v>0.99802190147469227</v>
      </c>
      <c r="X17">
        <f>IF($G17="s-curve",$E17+($F17-$E17)*$O$2/(1+EXP($O$3*(COUNT($I$9:X$9)+$O$4))),TREND($E17:$F17,$E$9:$F$9,X$9))</f>
        <v>0.99906439178795559</v>
      </c>
      <c r="Y17">
        <f>IF($G17="s-curve",$E17+($F17-$E17)*$O$2/(1+EXP($O$3*(COUNT($I$9:Y$9)+$O$4))),TREND($E17:$F17,$E$9:$F$9,Y$9))</f>
        <v>0.99955777709046112</v>
      </c>
      <c r="Z17">
        <f>IF($G17="s-curve",$E17+($F17-$E17)*$O$2/(1+EXP($O$3*(COUNT($I$9:Z$9)+$O$4))),TREND($E17:$F17,$E$9:$F$9,Z$9))</f>
        <v>0.9997910477447236</v>
      </c>
      <c r="AA17">
        <f>IF($G17="s-curve",$E17+($F17-$E17)*$O$2/(1+EXP($O$3*(COUNT($I$9:AA$9)+$O$4))),TREND($E17:$F17,$E$9:$F$9,AA$9))</f>
        <v>0.99990128433921099</v>
      </c>
      <c r="AB17">
        <f>IF($G17="s-curve",$E17+($F17-$E17)*$O$2/(1+EXP($O$3*(COUNT($I$9:AB$9)+$O$4))),TREND($E17:$F17,$E$9:$F$9,AB$9))</f>
        <v>0.99995336698747117</v>
      </c>
      <c r="AC17">
        <f>IF($G17="s-curve",$E17+($F17-$E17)*$O$2/(1+EXP($O$3*(COUNT($I$9:AC$9)+$O$4))),TREND($E17:$F17,$E$9:$F$9,AC$9))</f>
        <v>0.99997797144710843</v>
      </c>
      <c r="AD17">
        <f>IF($G17="s-curve",$E17+($F17-$E17)*$O$2/(1+EXP($O$3*(COUNT($I$9:AD$9)+$O$4))),TREND($E17:$F17,$E$9:$F$9,AD$9))</f>
        <v>0.99998959429722678</v>
      </c>
      <c r="AE17">
        <f>IF($G17="s-curve",$E17+($F17-$E17)*$O$2/(1+EXP($O$3*(COUNT($I$9:AE$9)+$O$4))),TREND($E17:$F17,$E$9:$F$9,AE$9))</f>
        <v>0.99999508466031828</v>
      </c>
      <c r="AF17">
        <f>IF($G17="s-curve",$E17+($F17-$E17)*$O$2/(1+EXP($O$3*(COUNT($I$9:AF$9)+$O$4))),TREND($E17:$F17,$E$9:$F$9,AF$9))</f>
        <v>0.99999767815041185</v>
      </c>
      <c r="AG17">
        <f>IF($G17="s-curve",$E17+($F17-$E17)*$O$2/(1+EXP($O$3*(COUNT($I$9:AG$9)+$O$4))),TREND($E17:$F17,$E$9:$F$9,AG$9))</f>
        <v>0.99999890323423446</v>
      </c>
      <c r="AH17">
        <f>IF($G17="s-curve",$E17+($F17-$E17)*$O$2/(1+EXP($O$3*(COUNT($I$9:AH$9)+$O$4))),TREND($E17:$F17,$E$9:$F$9,AH$9))</f>
        <v>0.99999948192416133</v>
      </c>
      <c r="AI17">
        <f>IF($G17="s-curve",$E17+($F17-$E17)*$O$2/(1+EXP($O$3*(COUNT($I$9:AI$9)+$O$4))),TREND($E17:$F17,$E$9:$F$9,AI$9))</f>
        <v>0.99999975527821849</v>
      </c>
      <c r="AJ17">
        <f>IF($G17="s-curve",$E17+($F17-$E17)*$O$2/(1+EXP($O$3*(COUNT($I$9:AJ$9)+$O$4))),TREND($E17:$F17,$E$9:$F$9,AJ$9))</f>
        <v>0.99999988440159693</v>
      </c>
      <c r="AK17">
        <f>IF($G17="s-curve",$E17+($F17-$E17)*$O$2/(1+EXP($O$3*(COUNT($I$9:AK$9)+$O$4))),TREND($E17:$F17,$E$9:$F$9,AK$9))</f>
        <v>0.99999994539517689</v>
      </c>
      <c r="AL17">
        <f>IF($G17="s-curve",$E17+($F17-$E17)*$O$2/(1+EXP($O$3*(COUNT($I$9:AL$9)+$O$4))),TREND($E17:$F17,$E$9:$F$9,AL$9))</f>
        <v>0.99999997420650688</v>
      </c>
    </row>
    <row r="18" spans="1:38" x14ac:dyDescent="0.3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3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3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35">
      <c r="C21" t="s">
        <v>5</v>
      </c>
      <c r="E21" s="22">
        <f>'SYVbT-freight'!F$2/'SYVbT-freight'!$2:$2</f>
        <v>2.8156107643030772E-4</v>
      </c>
      <c r="F21" s="22">
        <f>F14</f>
        <v>0.05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1.0161028688271871E-3</v>
      </c>
      <c r="K21">
        <f>IF($G21="s-curve",$E21+($F21-$E21)*$I$2/(1+EXP($I$3*(COUNT($I$9:K$9)+$I$4))),TREND($E21:$F21,$E$9:$F$9,K$9))</f>
        <v>1.26799010529499E-3</v>
      </c>
      <c r="L21">
        <f>IF($G21="s-curve",$E21+($F21-$E21)*$I$2/(1+EXP($I$3*(COUNT($I$9:L$9)+$I$4))),TREND($E21:$F21,$E$9:$F$9,L$9))</f>
        <v>1.6039220771322887E-3</v>
      </c>
      <c r="M21">
        <f>IF($G21="s-curve",$E21+($F21-$E21)*$I$2/(1+EXP($I$3*(COUNT($I$9:M$9)+$I$4))),TREND($E21:$F21,$E$9:$F$9,M$9))</f>
        <v>2.0501050777206073E-3</v>
      </c>
      <c r="N21">
        <f>IF($G21="s-curve",$E21+($F21-$E21)*$I$2/(1+EXP($I$3*(COUNT($I$9:N$9)+$I$4))),TREND($E21:$F21,$E$9:$F$9,N$9))</f>
        <v>2.6395014554061241E-3</v>
      </c>
      <c r="O21">
        <f>IF($G21="s-curve",$E21+($F21-$E21)*$I$2/(1+EXP($I$3*(COUNT($I$9:O$9)+$I$4))),TREND($E21:$F21,$E$9:$F$9,O$9))</f>
        <v>3.4124980333622964E-3</v>
      </c>
      <c r="P21">
        <f>IF($G21="s-curve",$E21+($F21-$E21)*$I$2/(1+EXP($I$3*(COUNT($I$9:P$9)+$I$4))),TREND($E21:$F21,$E$9:$F$9,P$9))</f>
        <v>4.416777707171987E-3</v>
      </c>
      <c r="Q21">
        <f>IF($G21="s-curve",$E21+($F21-$E21)*$I$2/(1+EXP($I$3*(COUNT($I$9:Q$9)+$I$4))),TREND($E21:$F21,$E$9:$F$9,Q$9))</f>
        <v>5.705684717799993E-3</v>
      </c>
      <c r="R21">
        <f>IF($G21="s-curve",$E21+($F21-$E21)*$I$2/(1+EXP($I$3*(COUNT($I$9:R$9)+$I$4))),TREND($E21:$F21,$E$9:$F$9,R$9))</f>
        <v>7.3341745829285324E-3</v>
      </c>
      <c r="S21">
        <f>IF($G21="s-curve",$E21+($F21-$E21)*$I$2/(1+EXP($I$3*(COUNT($I$9:S$9)+$I$4))),TREND($E21:$F21,$E$9:$F$9,S$9))</f>
        <v>9.3514733398968458E-3</v>
      </c>
      <c r="T21">
        <f>IF($G21="s-curve",$E21+($F21-$E21)*$I$2/(1+EXP($I$3*(COUNT($I$9:T$9)+$I$4))),TREND($E21:$F21,$E$9:$F$9,T$9))</f>
        <v>1.1790147490354473E-2</v>
      </c>
      <c r="U21">
        <f>IF($G21="s-curve",$E21+($F21-$E21)*$I$2/(1+EXP($I$3*(COUNT($I$9:U$9)+$I$4))),TREND($E21:$F21,$E$9:$F$9,U$9))</f>
        <v>1.4652700575996493E-2</v>
      </c>
      <c r="V21">
        <f>IF($G21="s-curve",$E21+($F21-$E21)*$I$2/(1+EXP($I$3*(COUNT($I$9:V$9)+$I$4))),TREND($E21:$F21,$E$9:$F$9,V$9))</f>
        <v>1.7898976373295176E-2</v>
      </c>
      <c r="W21">
        <f>IF($G21="s-curve",$E21+($F21-$E21)*$I$2/(1+EXP($I$3*(COUNT($I$9:W$9)+$I$4))),TREND($E21:$F21,$E$9:$F$9,W$9))</f>
        <v>2.1439614812797877E-2</v>
      </c>
      <c r="X21">
        <f>IF($G21="s-curve",$E21+($F21-$E21)*$I$2/(1+EXP($I$3*(COUNT($I$9:X$9)+$I$4))),TREND($E21:$F21,$E$9:$F$9,X$9))</f>
        <v>2.5140780538215154E-2</v>
      </c>
      <c r="Y21">
        <f>IF($G21="s-curve",$E21+($F21-$E21)*$I$2/(1+EXP($I$3*(COUNT($I$9:Y$9)+$I$4))),TREND($E21:$F21,$E$9:$F$9,Y$9))</f>
        <v>2.8841946263632432E-2</v>
      </c>
      <c r="Z21">
        <f>IF($G21="s-curve",$E21+($F21-$E21)*$I$2/(1+EXP($I$3*(COUNT($I$9:Z$9)+$I$4))),TREND($E21:$F21,$E$9:$F$9,Z$9))</f>
        <v>3.2382584703135125E-2</v>
      </c>
      <c r="AA21">
        <f>IF($G21="s-curve",$E21+($F21-$E21)*$I$2/(1+EXP($I$3*(COUNT($I$9:AA$9)+$I$4))),TREND($E21:$F21,$E$9:$F$9,AA$9))</f>
        <v>3.5628860500433818E-2</v>
      </c>
      <c r="AB21">
        <f>IF($G21="s-curve",$E21+($F21-$E21)*$I$2/(1+EXP($I$3*(COUNT($I$9:AB$9)+$I$4))),TREND($E21:$F21,$E$9:$F$9,AB$9))</f>
        <v>3.8491413586075836E-2</v>
      </c>
      <c r="AC21">
        <f>IF($G21="s-curve",$E21+($F21-$E21)*$I$2/(1+EXP($I$3*(COUNT($I$9:AC$9)+$I$4))),TREND($E21:$F21,$E$9:$F$9,AC$9))</f>
        <v>4.0930087736533463E-2</v>
      </c>
      <c r="AD21">
        <f>IF($G21="s-curve",$E21+($F21-$E21)*$I$2/(1+EXP($I$3*(COUNT($I$9:AD$9)+$I$4))),TREND($E21:$F21,$E$9:$F$9,AD$9))</f>
        <v>4.2947386493501785E-2</v>
      </c>
      <c r="AE21">
        <f>IF($G21="s-curve",$E21+($F21-$E21)*$I$2/(1+EXP($I$3*(COUNT($I$9:AE$9)+$I$4))),TREND($E21:$F21,$E$9:$F$9,AE$9))</f>
        <v>4.457587635863032E-2</v>
      </c>
      <c r="AF21">
        <f>IF($G21="s-curve",$E21+($F21-$E21)*$I$2/(1+EXP($I$3*(COUNT($I$9:AF$9)+$I$4))),TREND($E21:$F21,$E$9:$F$9,AF$9))</f>
        <v>4.5864783369258325E-2</v>
      </c>
      <c r="AG21">
        <f>IF($G21="s-curve",$E21+($F21-$E21)*$I$2/(1+EXP($I$3*(COUNT($I$9:AG$9)+$I$4))),TREND($E21:$F21,$E$9:$F$9,AG$9))</f>
        <v>4.6869063043068017E-2</v>
      </c>
      <c r="AH21">
        <f>IF($G21="s-curve",$E21+($F21-$E21)*$I$2/(1+EXP($I$3*(COUNT($I$9:AH$9)+$I$4))),TREND($E21:$F21,$E$9:$F$9,AH$9))</f>
        <v>4.7642059621024191E-2</v>
      </c>
      <c r="AI21">
        <f>IF($G21="s-curve",$E21+($F21-$E21)*$I$2/(1+EXP($I$3*(COUNT($I$9:AI$9)+$I$4))),TREND($E21:$F21,$E$9:$F$9,AI$9))</f>
        <v>4.8231455998709705E-2</v>
      </c>
      <c r="AJ21">
        <f>IF($G21="s-curve",$E21+($F21-$E21)*$I$2/(1+EXP($I$3*(COUNT($I$9:AJ$9)+$I$4))),TREND($E21:$F21,$E$9:$F$9,AJ$9))</f>
        <v>4.8677638999298022E-2</v>
      </c>
      <c r="AK21">
        <f>IF($G21="s-curve",$E21+($F21-$E21)*$I$2/(1+EXP($I$3*(COUNT($I$9:AK$9)+$I$4))),TREND($E21:$F21,$E$9:$F$9,AK$9))</f>
        <v>4.9013570971135324E-2</v>
      </c>
      <c r="AL21">
        <f>IF($G21="s-curve",$E21+($F21-$E21)*$I$2/(1+EXP($I$3*(COUNT($I$9:AL$9)+$I$4))),TREND($E21:$F21,$E$9:$F$9,AL$9))</f>
        <v>4.9265458207603127E-2</v>
      </c>
    </row>
    <row r="22" spans="1:38" x14ac:dyDescent="0.3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" thickBot="1" x14ac:dyDescent="0.4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3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0.60439477705223721</v>
      </c>
      <c r="L24">
        <f>IF($G24="s-curve",$E24+($F24-$E24)*$O$2/(1+EXP($O$3*(COUNT($K$9:L$9)+$O$4))),TREND($E24:$F24,$E$9:$F$9,L$9))</f>
        <v>0.60919094796401019</v>
      </c>
      <c r="M24">
        <f>IF($G24="s-curve",$E24+($F24-$E24)*$O$2/(1+EXP($O$3*(COUNT($K$9:M$9)+$O$4))),TREND($E24:$F24,$E$9:$F$9,M$9))</f>
        <v>0.61897034927102668</v>
      </c>
      <c r="N24">
        <f>IF($G24="s-curve",$E24+($F24-$E24)*$O$2/(1+EXP($O$3*(COUNT($K$9:N$9)+$O$4))),TREND($E24:$F24,$E$9:$F$9,N$9))</f>
        <v>0.63813978595964382</v>
      </c>
      <c r="O24">
        <f>IF($G24="s-curve",$E24+($F24-$E24)*$O$2/(1+EXP($O$3*(COUNT($K$9:O$9)+$O$4))),TREND($E24:$F24,$E$9:$F$9,O$9))</f>
        <v>0.6729702095225425</v>
      </c>
      <c r="P24">
        <f>IF($G24="s-curve",$E24+($F24-$E24)*$O$2/(1+EXP($O$3*(COUNT($K$9:P$9)+$O$4))),TREND($E24:$F24,$E$9:$F$9,P$9))</f>
        <v>0.72832852032984285</v>
      </c>
      <c r="Q24">
        <f>IF($G24="s-curve",$E24+($F24-$E24)*$O$2/(1+EXP($O$3*(COUNT($K$9:Q$9)+$O$4))),TREND($E24:$F24,$E$9:$F$9,Q$9))</f>
        <v>0.8</v>
      </c>
      <c r="R24">
        <f>IF($G24="s-curve",$E24+($F24-$E24)*$O$2/(1+EXP($O$3*(COUNT($K$9:R$9)+$O$4))),TREND($E24:$F24,$E$9:$F$9,R$9))</f>
        <v>0.87167147967015723</v>
      </c>
      <c r="S24">
        <f>IF($G24="s-curve",$E24+($F24-$E24)*$O$2/(1+EXP($O$3*(COUNT($K$9:S$9)+$O$4))),TREND($E24:$F24,$E$9:$F$9,S$9))</f>
        <v>0.92702979047745737</v>
      </c>
      <c r="T24">
        <f>IF($G24="s-curve",$E24+($F24-$E24)*$O$2/(1+EXP($O$3*(COUNT($K$9:T$9)+$O$4))),TREND($E24:$F24,$E$9:$F$9,T$9))</f>
        <v>0.96186021404035627</v>
      </c>
      <c r="U24">
        <f>IF($G24="s-curve",$E24+($F24-$E24)*$O$2/(1+EXP($O$3*(COUNT($K$9:U$9)+$O$4))),TREND($E24:$F24,$E$9:$F$9,U$9))</f>
        <v>0.9810296507289733</v>
      </c>
      <c r="V24">
        <f>IF($G24="s-curve",$E24+($F24-$E24)*$O$2/(1+EXP($O$3*(COUNT($K$9:V$9)+$O$4))),TREND($E24:$F24,$E$9:$F$9,V$9))</f>
        <v>0.99080905203598979</v>
      </c>
      <c r="W24">
        <f>IF($G24="s-curve",$E24+($F24-$E24)*$O$2/(1+EXP($O$3*(COUNT($K$9:W$9)+$O$4))),TREND($E24:$F24,$E$9:$F$9,W$9))</f>
        <v>0.99560522294776277</v>
      </c>
      <c r="X24">
        <f>IF($G24="s-curve",$E24+($F24-$E24)*$O$2/(1+EXP($O$3*(COUNT($K$9:X$9)+$O$4))),TREND($E24:$F24,$E$9:$F$9,X$9))</f>
        <v>0.99791194972257657</v>
      </c>
      <c r="Y24">
        <f>IF($G24="s-curve",$E24+($F24-$E24)*$O$2/(1+EXP($O$3*(COUNT($K$9:Y$9)+$O$4))),TREND($E24:$F24,$E$9:$F$9,Y$9))</f>
        <v>0.99901095073734614</v>
      </c>
      <c r="Z24">
        <f>IF($G24="s-curve",$E24+($F24-$E24)*$O$2/(1+EXP($O$3*(COUNT($K$9:Z$9)+$O$4))),TREND($E24:$F24,$E$9:$F$9,Z$9))</f>
        <v>0.99953219589397779</v>
      </c>
      <c r="AA24">
        <f>IF($G24="s-curve",$E24+($F24-$E24)*$O$2/(1+EXP($O$3*(COUNT($K$9:AA$9)+$O$4))),TREND($E24:$F24,$E$9:$F$9,AA$9))</f>
        <v>0.99977888854523056</v>
      </c>
      <c r="AB24">
        <f>IF($G24="s-curve",$E24+($F24-$E24)*$O$2/(1+EXP($O$3*(COUNT($K$9:AB$9)+$O$4))),TREND($E24:$F24,$E$9:$F$9,AB$9))</f>
        <v>0.99989552387236169</v>
      </c>
      <c r="AC24">
        <f>IF($G24="s-curve",$E24+($F24-$E24)*$O$2/(1+EXP($O$3*(COUNT($K$9:AC$9)+$O$4))),TREND($E24:$F24,$E$9:$F$9,AC$9))</f>
        <v>0.9999506421696055</v>
      </c>
      <c r="AD24">
        <f>IF($G24="s-curve",$E24+($F24-$E24)*$O$2/(1+EXP($O$3*(COUNT($K$9:AD$9)+$O$4))),TREND($E24:$F24,$E$9:$F$9,AD$9))</f>
        <v>0.99997668349373559</v>
      </c>
      <c r="AE24">
        <f>IF($G24="s-curve",$E24+($F24-$E24)*$O$2/(1+EXP($O$3*(COUNT($K$9:AE$9)+$O$4))),TREND($E24:$F24,$E$9:$F$9,AE$9))</f>
        <v>0.99998898572355421</v>
      </c>
      <c r="AF24">
        <f>IF($G24="s-curve",$E24+($F24-$E24)*$O$2/(1+EXP($O$3*(COUNT($K$9:AF$9)+$O$4))),TREND($E24:$F24,$E$9:$F$9,AF$9))</f>
        <v>0.99999479714861339</v>
      </c>
      <c r="AG24">
        <f>IF($G24="s-curve",$E24+($F24-$E24)*$O$2/(1+EXP($O$3*(COUNT($K$9:AG$9)+$O$4))),TREND($E24:$F24,$E$9:$F$9,AG$9))</f>
        <v>0.99999754233015903</v>
      </c>
      <c r="AH24">
        <f>IF($G24="s-curve",$E24+($F24-$E24)*$O$2/(1+EXP($O$3*(COUNT($K$9:AH$9)+$O$4))),TREND($E24:$F24,$E$9:$F$9,AH$9))</f>
        <v>0.99999883907520593</v>
      </c>
      <c r="AI24">
        <f>IF($G24="s-curve",$E24+($F24-$E24)*$O$2/(1+EXP($O$3*(COUNT($K$9:AI$9)+$O$4))),TREND($E24:$F24,$E$9:$F$9,AI$9))</f>
        <v>0.99999945161711723</v>
      </c>
      <c r="AJ24">
        <f>IF($G24="s-curve",$E24+($F24-$E24)*$O$2/(1+EXP($O$3*(COUNT($K$9:AJ$9)+$O$4))),TREND($E24:$F24,$E$9:$F$9,AJ$9))</f>
        <v>0.99999974096208066</v>
      </c>
      <c r="AK24">
        <f>IF($G24="s-curve",$E24+($F24-$E24)*$O$2/(1+EXP($O$3*(COUNT($K$9:AK$9)+$O$4))),TREND($E24:$F24,$E$9:$F$9,AK$9))</f>
        <v>0.99999987763910925</v>
      </c>
      <c r="AL24">
        <f>IF($G24="s-curve",$E24+($F24-$E24)*$O$2/(1+EXP($O$3*(COUNT($K$9:AL$9)+$O$4))),TREND($E24:$F24,$E$9:$F$9,AL$9))</f>
        <v>0.99999994220079846</v>
      </c>
    </row>
    <row r="25" spans="1:38" x14ac:dyDescent="0.35">
      <c r="C25" t="s">
        <v>2</v>
      </c>
      <c r="E25" s="22">
        <f>'SYVbT-passenger'!D3/SUM('SYVbT-passenger'!3:3)*3</f>
        <v>0.30255990331064825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0.30255990331064825</v>
      </c>
      <c r="J25">
        <f>IF($G25="s-curve",$E25+($F25-$E25)*$I$2/(1+EXP($I$3*(COUNT($I$9:J$9)+$I$4))),TREND($E25:$F25,$E$9:$F$9,J$9))</f>
        <v>0.30043157833481504</v>
      </c>
      <c r="K25">
        <f>IF($G25="s-curve",$E25+($F25-$E25)*$I$2/(1+EXP($I$3*(COUNT($I$9:K$9)+$I$4))),TREND($E25:$F25,$E$9:$F$9,K$9))</f>
        <v>0.2997017384509349</v>
      </c>
      <c r="L25">
        <f>IF($G25="s-curve",$E25+($F25-$E25)*$I$2/(1+EXP($I$3*(COUNT($I$9:L$9)+$I$4))),TREND($E25:$F25,$E$9:$F$9,L$9))</f>
        <v>0.29872838007535607</v>
      </c>
      <c r="M25">
        <f>IF($G25="s-curve",$E25+($F25-$E25)*$I$2/(1+EXP($I$3*(COUNT($I$9:M$9)+$I$4))),TREND($E25:$F25,$E$9:$F$9,M$9))</f>
        <v>0.29743557082505373</v>
      </c>
      <c r="N25">
        <f>IF($G25="s-curve",$E25+($F25-$E25)*$I$2/(1+EXP($I$3*(COUNT($I$9:N$9)+$I$4))),TREND($E25:$F25,$E$9:$F$9,N$9))</f>
        <v>0.29572780273850224</v>
      </c>
      <c r="O25">
        <f>IF($G25="s-curve",$E25+($F25-$E25)*$I$2/(1+EXP($I$3*(COUNT($I$9:O$9)+$I$4))),TREND($E25:$F25,$E$9:$F$9,O$9))</f>
        <v>0.29348805553810225</v>
      </c>
      <c r="P25">
        <f>IF($G25="s-curve",$E25+($F25-$E25)*$I$2/(1+EXP($I$3*(COUNT($I$9:P$9)+$I$4))),TREND($E25:$F25,$E$9:$F$9,P$9))</f>
        <v>0.29057816867446151</v>
      </c>
      <c r="Q25">
        <f>IF($G25="s-curve",$E25+($F25-$E25)*$I$2/(1+EXP($I$3*(COUNT($I$9:Q$9)+$I$4))),TREND($E25:$F25,$E$9:$F$9,Q$9))</f>
        <v>0.28684357792599674</v>
      </c>
      <c r="R25">
        <f>IF($G25="s-curve",$E25+($F25-$E25)*$I$2/(1+EXP($I$3*(COUNT($I$9:R$9)+$I$4))),TREND($E25:$F25,$E$9:$F$9,R$9))</f>
        <v>0.28212505041848135</v>
      </c>
      <c r="S25">
        <f>IF($G25="s-curve",$E25+($F25-$E25)*$I$2/(1+EXP($I$3*(COUNT($I$9:S$9)+$I$4))),TREND($E25:$F25,$E$9:$F$9,S$9))</f>
        <v>0.27627995437001424</v>
      </c>
      <c r="T25">
        <f>IF($G25="s-curve",$E25+($F25-$E25)*$I$2/(1+EXP($I$3*(COUNT($I$9:T$9)+$I$4))),TREND($E25:$F25,$E$9:$F$9,T$9))</f>
        <v>0.26921392877955547</v>
      </c>
      <c r="U25">
        <f>IF($G25="s-curve",$E25+($F25-$E25)*$I$2/(1+EXP($I$3*(COUNT($I$9:U$9)+$I$4))),TREND($E25:$F25,$E$9:$F$9,U$9))</f>
        <v>0.26091971966867544</v>
      </c>
      <c r="V25">
        <f>IF($G25="s-curve",$E25+($F25-$E25)*$I$2/(1+EXP($I$3*(COUNT($I$9:V$9)+$I$4))),TREND($E25:$F25,$E$9:$F$9,V$9))</f>
        <v>0.25151367915559786</v>
      </c>
      <c r="W25">
        <f>IF($G25="s-curve",$E25+($F25-$E25)*$I$2/(1+EXP($I$3*(COUNT($I$9:W$9)+$I$4))),TREND($E25:$F25,$E$9:$F$9,W$9))</f>
        <v>0.24125472684112267</v>
      </c>
      <c r="X25">
        <f>IF($G25="s-curve",$E25+($F25-$E25)*$I$2/(1+EXP($I$3*(COUNT($I$9:X$9)+$I$4))),TREND($E25:$F25,$E$9:$F$9,X$9))</f>
        <v>0.23053064887219032</v>
      </c>
      <c r="Y25">
        <f>IF($G25="s-curve",$E25+($F25-$E25)*$I$2/(1+EXP($I$3*(COUNT($I$9:Y$9)+$I$4))),TREND($E25:$F25,$E$9:$F$9,Y$9))</f>
        <v>0.219806570903258</v>
      </c>
      <c r="Z25">
        <f>IF($G25="s-curve",$E25+($F25-$E25)*$I$2/(1+EXP($I$3*(COUNT($I$9:Z$9)+$I$4))),TREND($E25:$F25,$E$9:$F$9,Z$9))</f>
        <v>0.20954761858878282</v>
      </c>
      <c r="AA25">
        <f>IF($G25="s-curve",$E25+($F25-$E25)*$I$2/(1+EXP($I$3*(COUNT($I$9:AA$9)+$I$4))),TREND($E25:$F25,$E$9:$F$9,AA$9))</f>
        <v>0.20014157807570523</v>
      </c>
      <c r="AB25">
        <f>IF($G25="s-curve",$E25+($F25-$E25)*$I$2/(1+EXP($I$3*(COUNT($I$9:AB$9)+$I$4))),TREND($E25:$F25,$E$9:$F$9,AB$9))</f>
        <v>0.19184736896482521</v>
      </c>
      <c r="AC25">
        <f>IF($G25="s-curve",$E25+($F25-$E25)*$I$2/(1+EXP($I$3*(COUNT($I$9:AC$9)+$I$4))),TREND($E25:$F25,$E$9:$F$9,AC$9))</f>
        <v>0.18478134337436644</v>
      </c>
      <c r="AD25">
        <f>IF($G25="s-curve",$E25+($F25-$E25)*$I$2/(1+EXP($I$3*(COUNT($I$9:AD$9)+$I$4))),TREND($E25:$F25,$E$9:$F$9,AD$9))</f>
        <v>0.1789362473258993</v>
      </c>
      <c r="AE25">
        <f>IF($G25="s-curve",$E25+($F25-$E25)*$I$2/(1+EXP($I$3*(COUNT($I$9:AE$9)+$I$4))),TREND($E25:$F25,$E$9:$F$9,AE$9))</f>
        <v>0.17421771981838394</v>
      </c>
      <c r="AF25">
        <f>IF($G25="s-curve",$E25+($F25-$E25)*$I$2/(1+EXP($I$3*(COUNT($I$9:AF$9)+$I$4))),TREND($E25:$F25,$E$9:$F$9,AF$9))</f>
        <v>0.17048312906991916</v>
      </c>
      <c r="AG25">
        <f>IF($G25="s-curve",$E25+($F25-$E25)*$I$2/(1+EXP($I$3*(COUNT($I$9:AG$9)+$I$4))),TREND($E25:$F25,$E$9:$F$9,AG$9))</f>
        <v>0.16757324220627842</v>
      </c>
      <c r="AH25">
        <f>IF($G25="s-curve",$E25+($F25-$E25)*$I$2/(1+EXP($I$3*(COUNT($I$9:AH$9)+$I$4))),TREND($E25:$F25,$E$9:$F$9,AH$9))</f>
        <v>0.16533349500587841</v>
      </c>
      <c r="AI25">
        <f>IF($G25="s-curve",$E25+($F25-$E25)*$I$2/(1+EXP($I$3*(COUNT($I$9:AI$9)+$I$4))),TREND($E25:$F25,$E$9:$F$9,AI$9))</f>
        <v>0.16362572691932695</v>
      </c>
      <c r="AJ25">
        <f>IF($G25="s-curve",$E25+($F25-$E25)*$I$2/(1+EXP($I$3*(COUNT($I$9:AJ$9)+$I$4))),TREND($E25:$F25,$E$9:$F$9,AJ$9))</f>
        <v>0.16233291766902463</v>
      </c>
      <c r="AK25">
        <f>IF($G25="s-curve",$E25+($F25-$E25)*$I$2/(1+EXP($I$3*(COUNT($I$9:AK$9)+$I$4))),TREND($E25:$F25,$E$9:$F$9,AK$9))</f>
        <v>0.16135955929344575</v>
      </c>
      <c r="AL25">
        <f>IF($G25="s-curve",$E25+($F25-$E25)*$I$2/(1+EXP($I$3*(COUNT($I$9:AL$9)+$I$4))),TREND($E25:$F25,$E$9:$F$9,AL$9))</f>
        <v>0.16062971940956564</v>
      </c>
    </row>
    <row r="26" spans="1:38" x14ac:dyDescent="0.35">
      <c r="C26" t="s">
        <v>3</v>
      </c>
      <c r="E26" s="22">
        <f>'SYVbT-passenger'!D3/SUM('SYVbT-passenger'!3:3)*3</f>
        <v>0.30255990331064825</v>
      </c>
      <c r="F26" s="22">
        <f>E26</f>
        <v>0.30255990331064825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0.30255990331064825</v>
      </c>
      <c r="J26">
        <f>IF($G26="s-curve",$E26+($F26-$E26)*$I$2/(1+EXP($I$3*(COUNT($I$9:J$9)+$I$4))),TREND($E26:$F26,$E$9:$F$9,J$9))</f>
        <v>0.30255990331064825</v>
      </c>
      <c r="K26">
        <f>IF($G26="s-curve",$E26+($F26-$E26)*$I$2/(1+EXP($I$3*(COUNT($I$9:K$9)+$I$4))),TREND($E26:$F26,$E$9:$F$9,K$9))</f>
        <v>0.30255990331064825</v>
      </c>
      <c r="L26">
        <f>IF($G26="s-curve",$E26+($F26-$E26)*$I$2/(1+EXP($I$3*(COUNT($I$9:L$9)+$I$4))),TREND($E26:$F26,$E$9:$F$9,L$9))</f>
        <v>0.30255990331064825</v>
      </c>
      <c r="M26">
        <f>IF($G26="s-curve",$E26+($F26-$E26)*$I$2/(1+EXP($I$3*(COUNT($I$9:M$9)+$I$4))),TREND($E26:$F26,$E$9:$F$9,M$9))</f>
        <v>0.30255990331064825</v>
      </c>
      <c r="N26">
        <f>IF($G26="s-curve",$E26+($F26-$E26)*$I$2/(1+EXP($I$3*(COUNT($I$9:N$9)+$I$4))),TREND($E26:$F26,$E$9:$F$9,N$9))</f>
        <v>0.30255990331064825</v>
      </c>
      <c r="O26">
        <f>IF($G26="s-curve",$E26+($F26-$E26)*$I$2/(1+EXP($I$3*(COUNT($I$9:O$9)+$I$4))),TREND($E26:$F26,$E$9:$F$9,O$9))</f>
        <v>0.30255990331064825</v>
      </c>
      <c r="P26">
        <f>IF($G26="s-curve",$E26+($F26-$E26)*$I$2/(1+EXP($I$3*(COUNT($I$9:P$9)+$I$4))),TREND($E26:$F26,$E$9:$F$9,P$9))</f>
        <v>0.30255990331064825</v>
      </c>
      <c r="Q26">
        <f>IF($G26="s-curve",$E26+($F26-$E26)*$I$2/(1+EXP($I$3*(COUNT($I$9:Q$9)+$I$4))),TREND($E26:$F26,$E$9:$F$9,Q$9))</f>
        <v>0.30255990331064825</v>
      </c>
      <c r="R26">
        <f>IF($G26="s-curve",$E26+($F26-$E26)*$I$2/(1+EXP($I$3*(COUNT($I$9:R$9)+$I$4))),TREND($E26:$F26,$E$9:$F$9,R$9))</f>
        <v>0.30255990331064825</v>
      </c>
      <c r="S26">
        <f>IF($G26="s-curve",$E26+($F26-$E26)*$I$2/(1+EXP($I$3*(COUNT($I$9:S$9)+$I$4))),TREND($E26:$F26,$E$9:$F$9,S$9))</f>
        <v>0.30255990331064825</v>
      </c>
      <c r="T26">
        <f>IF($G26="s-curve",$E26+($F26-$E26)*$I$2/(1+EXP($I$3*(COUNT($I$9:T$9)+$I$4))),TREND($E26:$F26,$E$9:$F$9,T$9))</f>
        <v>0.30255990331064825</v>
      </c>
      <c r="U26">
        <f>IF($G26="s-curve",$E26+($F26-$E26)*$I$2/(1+EXP($I$3*(COUNT($I$9:U$9)+$I$4))),TREND($E26:$F26,$E$9:$F$9,U$9))</f>
        <v>0.30255990331064825</v>
      </c>
      <c r="V26">
        <f>IF($G26="s-curve",$E26+($F26-$E26)*$I$2/(1+EXP($I$3*(COUNT($I$9:V$9)+$I$4))),TREND($E26:$F26,$E$9:$F$9,V$9))</f>
        <v>0.30255990331064825</v>
      </c>
      <c r="W26">
        <f>IF($G26="s-curve",$E26+($F26-$E26)*$I$2/(1+EXP($I$3*(COUNT($I$9:W$9)+$I$4))),TREND($E26:$F26,$E$9:$F$9,W$9))</f>
        <v>0.30255990331064825</v>
      </c>
      <c r="X26">
        <f>IF($G26="s-curve",$E26+($F26-$E26)*$I$2/(1+EXP($I$3*(COUNT($I$9:X$9)+$I$4))),TREND($E26:$F26,$E$9:$F$9,X$9))</f>
        <v>0.30255990331064825</v>
      </c>
      <c r="Y26">
        <f>IF($G26="s-curve",$E26+($F26-$E26)*$I$2/(1+EXP($I$3*(COUNT($I$9:Y$9)+$I$4))),TREND($E26:$F26,$E$9:$F$9,Y$9))</f>
        <v>0.30255990331064825</v>
      </c>
      <c r="Z26">
        <f>IF($G26="s-curve",$E26+($F26-$E26)*$I$2/(1+EXP($I$3*(COUNT($I$9:Z$9)+$I$4))),TREND($E26:$F26,$E$9:$F$9,Z$9))</f>
        <v>0.30255990331064825</v>
      </c>
      <c r="AA26">
        <f>IF($G26="s-curve",$E26+($F26-$E26)*$I$2/(1+EXP($I$3*(COUNT($I$9:AA$9)+$I$4))),TREND($E26:$F26,$E$9:$F$9,AA$9))</f>
        <v>0.30255990331064825</v>
      </c>
      <c r="AB26">
        <f>IF($G26="s-curve",$E26+($F26-$E26)*$I$2/(1+EXP($I$3*(COUNT($I$9:AB$9)+$I$4))),TREND($E26:$F26,$E$9:$F$9,AB$9))</f>
        <v>0.30255990331064825</v>
      </c>
      <c r="AC26">
        <f>IF($G26="s-curve",$E26+($F26-$E26)*$I$2/(1+EXP($I$3*(COUNT($I$9:AC$9)+$I$4))),TREND($E26:$F26,$E$9:$F$9,AC$9))</f>
        <v>0.30255990331064825</v>
      </c>
      <c r="AD26">
        <f>IF($G26="s-curve",$E26+($F26-$E26)*$I$2/(1+EXP($I$3*(COUNT($I$9:AD$9)+$I$4))),TREND($E26:$F26,$E$9:$F$9,AD$9))</f>
        <v>0.30255990331064825</v>
      </c>
      <c r="AE26">
        <f>IF($G26="s-curve",$E26+($F26-$E26)*$I$2/(1+EXP($I$3*(COUNT($I$9:AE$9)+$I$4))),TREND($E26:$F26,$E$9:$F$9,AE$9))</f>
        <v>0.30255990331064825</v>
      </c>
      <c r="AF26">
        <f>IF($G26="s-curve",$E26+($F26-$E26)*$I$2/(1+EXP($I$3*(COUNT($I$9:AF$9)+$I$4))),TREND($E26:$F26,$E$9:$F$9,AF$9))</f>
        <v>0.30255990331064825</v>
      </c>
      <c r="AG26">
        <f>IF($G26="s-curve",$E26+($F26-$E26)*$I$2/(1+EXP($I$3*(COUNT($I$9:AG$9)+$I$4))),TREND($E26:$F26,$E$9:$F$9,AG$9))</f>
        <v>0.30255990331064825</v>
      </c>
      <c r="AH26">
        <f>IF($G26="s-curve",$E26+($F26-$E26)*$I$2/(1+EXP($I$3*(COUNT($I$9:AH$9)+$I$4))),TREND($E26:$F26,$E$9:$F$9,AH$9))</f>
        <v>0.30255990331064825</v>
      </c>
      <c r="AI26">
        <f>IF($G26="s-curve",$E26+($F26-$E26)*$I$2/(1+EXP($I$3*(COUNT($I$9:AI$9)+$I$4))),TREND($E26:$F26,$E$9:$F$9,AI$9))</f>
        <v>0.30255990331064825</v>
      </c>
      <c r="AJ26">
        <f>IF($G26="s-curve",$E26+($F26-$E26)*$I$2/(1+EXP($I$3*(COUNT($I$9:AJ$9)+$I$4))),TREND($E26:$F26,$E$9:$F$9,AJ$9))</f>
        <v>0.30255990331064825</v>
      </c>
      <c r="AK26">
        <f>IF($G26="s-curve",$E26+($F26-$E26)*$I$2/(1+EXP($I$3*(COUNT($I$9:AK$9)+$I$4))),TREND($E26:$F26,$E$9:$F$9,AK$9))</f>
        <v>0.30255990331064825</v>
      </c>
      <c r="AL26">
        <f>IF($G26="s-curve",$E26+($F26-$E26)*$I$2/(1+EXP($I$3*(COUNT($I$9:AL$9)+$I$4))),TREND($E26:$F26,$E$9:$F$9,AL$9))</f>
        <v>0.30255990331064825</v>
      </c>
    </row>
    <row r="27" spans="1:38" x14ac:dyDescent="0.3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3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35">
      <c r="C29" t="s">
        <v>124</v>
      </c>
      <c r="E29" s="22">
        <f>'SYVbT-passenger'!G3/SUM('SYVbT-passenger'!3:3)*3</f>
        <v>2.1823637453696615E-2</v>
      </c>
      <c r="F29" s="22">
        <f>F36*($E$29/$E$36)*3</f>
        <v>0.54238648186292071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2.1823637453696615E-2</v>
      </c>
      <c r="J29">
        <f>IF($G29="s-curve",$E29+($F29-$E29)*$I$2/(1+EXP($I$3*(COUNT($I$9:J$9)+$I$4))),TREND($E29:$F29,$E$9:$F$9,J$9))</f>
        <v>2.1823637453692868E-2</v>
      </c>
      <c r="K29">
        <f>IF($G29="s-curve",$E29+($F29-$E29)*$I$2/(1+EXP($I$3*(COUNT($I$9:K$9)+$I$4))),TREND($E29:$F29,$E$9:$F$9,K$9))</f>
        <v>4.0415167611165259E-2</v>
      </c>
      <c r="L29">
        <f>IF($G29="s-curve",$E29+($F29-$E29)*$I$2/(1+EXP($I$3*(COUNT($I$9:L$9)+$I$4))),TREND($E29:$F29,$E$9:$F$9,L$9))</f>
        <v>5.900669776863765E-2</v>
      </c>
      <c r="M29">
        <f>IF($G29="s-curve",$E29+($F29-$E29)*$I$2/(1+EXP($I$3*(COUNT($I$9:M$9)+$I$4))),TREND($E29:$F29,$E$9:$F$9,M$9))</f>
        <v>7.7598227926110042E-2</v>
      </c>
      <c r="N29">
        <f>IF($G29="s-curve",$E29+($F29-$E29)*$I$2/(1+EXP($I$3*(COUNT($I$9:N$9)+$I$4))),TREND($E29:$F29,$E$9:$F$9,N$9))</f>
        <v>9.6189758083582433E-2</v>
      </c>
      <c r="O29">
        <f>IF($G29="s-curve",$E29+($F29-$E29)*$I$2/(1+EXP($I$3*(COUNT($I$9:O$9)+$I$4))),TREND($E29:$F29,$E$9:$F$9,O$9))</f>
        <v>0.11478128824105482</v>
      </c>
      <c r="P29">
        <f>IF($G29="s-curve",$E29+($F29-$E29)*$I$2/(1+EXP($I$3*(COUNT($I$9:P$9)+$I$4))),TREND($E29:$F29,$E$9:$F$9,P$9))</f>
        <v>0.13337281839852722</v>
      </c>
      <c r="Q29">
        <f>IF($G29="s-curve",$E29+($F29-$E29)*$I$2/(1+EXP($I$3*(COUNT($I$9:Q$9)+$I$4))),TREND($E29:$F29,$E$9:$F$9,Q$9))</f>
        <v>0.15196434855599961</v>
      </c>
      <c r="R29">
        <f>IF($G29="s-curve",$E29+($F29-$E29)*$I$2/(1+EXP($I$3*(COUNT($I$9:R$9)+$I$4))),TREND($E29:$F29,$E$9:$F$9,R$9))</f>
        <v>0.170555878713472</v>
      </c>
      <c r="S29">
        <f>IF($G29="s-curve",$E29+($F29-$E29)*$I$2/(1+EXP($I$3*(COUNT($I$9:S$9)+$I$4))),TREND($E29:$F29,$E$9:$F$9,S$9))</f>
        <v>0.18914740887094439</v>
      </c>
      <c r="T29">
        <f>IF($G29="s-curve",$E29+($F29-$E29)*$I$2/(1+EXP($I$3*(COUNT($I$9:T$9)+$I$4))),TREND($E29:$F29,$E$9:$F$9,T$9))</f>
        <v>0.20773893902841678</v>
      </c>
      <c r="U29">
        <f>IF($G29="s-curve",$E29+($F29-$E29)*$I$2/(1+EXP($I$3*(COUNT($I$9:U$9)+$I$4))),TREND($E29:$F29,$E$9:$F$9,U$9))</f>
        <v>0.22633046918588917</v>
      </c>
      <c r="V29">
        <f>IF($G29="s-curve",$E29+($F29-$E29)*$I$2/(1+EXP($I$3*(COUNT($I$9:V$9)+$I$4))),TREND($E29:$F29,$E$9:$F$9,V$9))</f>
        <v>0.24492199934336156</v>
      </c>
      <c r="W29">
        <f>IF($G29="s-curve",$E29+($F29-$E29)*$I$2/(1+EXP($I$3*(COUNT($I$9:W$9)+$I$4))),TREND($E29:$F29,$E$9:$F$9,W$9))</f>
        <v>0.26351352950083395</v>
      </c>
      <c r="X29">
        <f>IF($G29="s-curve",$E29+($F29-$E29)*$I$2/(1+EXP($I$3*(COUNT($I$9:X$9)+$I$4))),TREND($E29:$F29,$E$9:$F$9,X$9))</f>
        <v>0.28210505965830635</v>
      </c>
      <c r="Y29">
        <f>IF($G29="s-curve",$E29+($F29-$E29)*$I$2/(1+EXP($I$3*(COUNT($I$9:Y$9)+$I$4))),TREND($E29:$F29,$E$9:$F$9,Y$9))</f>
        <v>0.30069658981577874</v>
      </c>
      <c r="Z29">
        <f>IF($G29="s-curve",$E29+($F29-$E29)*$I$2/(1+EXP($I$3*(COUNT($I$9:Z$9)+$I$4))),TREND($E29:$F29,$E$9:$F$9,Z$9))</f>
        <v>0.31928811997325113</v>
      </c>
      <c r="AA29">
        <f>IF($G29="s-curve",$E29+($F29-$E29)*$I$2/(1+EXP($I$3*(COUNT($I$9:AA$9)+$I$4))),TREND($E29:$F29,$E$9:$F$9,AA$9))</f>
        <v>0.33787965013072352</v>
      </c>
      <c r="AB29">
        <f>IF($G29="s-curve",$E29+($F29-$E29)*$I$2/(1+EXP($I$3*(COUNT($I$9:AB$9)+$I$4))),TREND($E29:$F29,$E$9:$F$9,AB$9))</f>
        <v>0.35647118028819591</v>
      </c>
      <c r="AC29">
        <f>IF($G29="s-curve",$E29+($F29-$E29)*$I$2/(1+EXP($I$3*(COUNT($I$9:AC$9)+$I$4))),TREND($E29:$F29,$E$9:$F$9,AC$9))</f>
        <v>0.3750627104456683</v>
      </c>
      <c r="AD29">
        <f>IF($G29="s-curve",$E29+($F29-$E29)*$I$2/(1+EXP($I$3*(COUNT($I$9:AD$9)+$I$4))),TREND($E29:$F29,$E$9:$F$9,AD$9))</f>
        <v>0.39365424060314069</v>
      </c>
      <c r="AE29">
        <f>IF($G29="s-curve",$E29+($F29-$E29)*$I$2/(1+EXP($I$3*(COUNT($I$9:AE$9)+$I$4))),TREND($E29:$F29,$E$9:$F$9,AE$9))</f>
        <v>0.41224577076061308</v>
      </c>
      <c r="AF29">
        <f>IF($G29="s-curve",$E29+($F29-$E29)*$I$2/(1+EXP($I$3*(COUNT($I$9:AF$9)+$I$4))),TREND($E29:$F29,$E$9:$F$9,AF$9))</f>
        <v>0.43083730091808548</v>
      </c>
      <c r="AG29">
        <f>IF($G29="s-curve",$E29+($F29-$E29)*$I$2/(1+EXP($I$3*(COUNT($I$9:AG$9)+$I$4))),TREND($E29:$F29,$E$9:$F$9,AG$9))</f>
        <v>0.44942883107555787</v>
      </c>
      <c r="AH29">
        <f>IF($G29="s-curve",$E29+($F29-$E29)*$I$2/(1+EXP($I$3*(COUNT($I$9:AH$9)+$I$4))),TREND($E29:$F29,$E$9:$F$9,AH$9))</f>
        <v>0.46802036123303026</v>
      </c>
      <c r="AI29">
        <f>IF($G29="s-curve",$E29+($F29-$E29)*$I$2/(1+EXP($I$3*(COUNT($I$9:AI$9)+$I$4))),TREND($E29:$F29,$E$9:$F$9,AI$9))</f>
        <v>0.48661189139050265</v>
      </c>
      <c r="AJ29">
        <f>IF($G29="s-curve",$E29+($F29-$E29)*$I$2/(1+EXP($I$3*(COUNT($I$9:AJ$9)+$I$4))),TREND($E29:$F29,$E$9:$F$9,AJ$9))</f>
        <v>0.50520342154797504</v>
      </c>
      <c r="AK29">
        <f>IF($G29="s-curve",$E29+($F29-$E29)*$I$2/(1+EXP($I$3*(COUNT($I$9:AK$9)+$I$4))),TREND($E29:$F29,$E$9:$F$9,AK$9))</f>
        <v>0.52379495170544743</v>
      </c>
      <c r="AL29">
        <f>IF($G29="s-curve",$E29+($F29-$E29)*$I$2/(1+EXP($I$3*(COUNT($I$9:AL$9)+$I$4))),TREND($E29:$F29,$E$9:$F$9,AL$9))</f>
        <v>0.54238648186291982</v>
      </c>
    </row>
    <row r="30" spans="1:38" ht="15" thickBot="1" x14ac:dyDescent="0.4">
      <c r="A30" s="23"/>
      <c r="B30" s="23"/>
      <c r="C30" s="23" t="s">
        <v>125</v>
      </c>
      <c r="D30" s="23"/>
      <c r="E30" s="26">
        <f>'SYVbT-passenger'!H3/SUM('SYVbT-passenger'!3:3)</f>
        <v>8.5993749223261043E-5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8.5993749223261043E-5</v>
      </c>
      <c r="J30">
        <f>IF($G30="s-curve",$E30+($F30-$E30)*$I$2/(1+EXP($I$3*(COUNT($I$9:J$9)+$I$4))),TREND($E30:$F30,$E$9:$F$9,J$9))</f>
        <v>8.2342485951046606E-4</v>
      </c>
      <c r="K30">
        <f>IF($G30="s-curve",$E30+($F30-$E30)*$I$2/(1+EXP($I$3*(COUNT($I$9:K$9)+$I$4))),TREND($E30:$F30,$E$9:$F$9,K$9))</f>
        <v>1.0763028936513275E-3</v>
      </c>
      <c r="L30">
        <f>IF($G30="s-curve",$E30+($F30-$E30)*$I$2/(1+EXP($I$3*(COUNT($I$9:L$9)+$I$4))),TREND($E30:$F30,$E$9:$F$9,L$9))</f>
        <v>1.4135562528708127E-3</v>
      </c>
      <c r="M30">
        <f>IF($G30="s-curve",$E30+($F30-$E30)*$I$2/(1+EXP($I$3*(COUNT($I$9:M$9)+$I$4))),TREND($E30:$F30,$E$9:$F$9,M$9))</f>
        <v>1.861494312925186E-3</v>
      </c>
      <c r="N30">
        <f>IF($G30="s-curve",$E30+($F30-$E30)*$I$2/(1+EXP($I$3*(COUNT($I$9:N$9)+$I$4))),TREND($E30:$F30,$E$9:$F$9,N$9))</f>
        <v>2.4532090794568743E-3</v>
      </c>
      <c r="O30">
        <f>IF($G30="s-curve",$E30+($F30-$E30)*$I$2/(1+EXP($I$3*(COUNT($I$9:O$9)+$I$4))),TREND($E30:$F30,$E$9:$F$9,O$9))</f>
        <v>3.229246237084574E-3</v>
      </c>
      <c r="P30">
        <f>IF($G30="s-curve",$E30+($F30-$E30)*$I$2/(1+EXP($I$3*(COUNT($I$9:P$9)+$I$4))),TREND($E30:$F30,$E$9:$F$9,P$9))</f>
        <v>4.2374762419148592E-3</v>
      </c>
      <c r="Q30">
        <f>IF($G30="s-curve",$E30+($F30-$E30)*$I$2/(1+EXP($I$3*(COUNT($I$9:Q$9)+$I$4))),TREND($E30:$F30,$E$9:$F$9,Q$9))</f>
        <v>5.5314531643209574E-3</v>
      </c>
      <c r="R30">
        <f>IF($G30="s-curve",$E30+($F30-$E30)*$I$2/(1+EXP($I$3*(COUNT($I$9:R$9)+$I$4))),TREND($E30:$F30,$E$9:$F$9,R$9))</f>
        <v>7.1663486893455471E-3</v>
      </c>
      <c r="S30">
        <f>IF($G30="s-curve",$E30+($F30-$E30)*$I$2/(1+EXP($I$3*(COUNT($I$9:S$9)+$I$4))),TREND($E30:$F30,$E$9:$F$9,S$9))</f>
        <v>9.1915824847949544E-3</v>
      </c>
      <c r="T30">
        <f>IF($G30="s-curve",$E30+($F30-$E30)*$I$2/(1+EXP($I$3*(COUNT($I$9:T$9)+$I$4))),TREND($E30:$F30,$E$9:$F$9,T$9))</f>
        <v>1.1639849152553195E-2</v>
      </c>
      <c r="U30">
        <f>IF($G30="s-curve",$E30+($F30-$E30)*$I$2/(1+EXP($I$3*(COUNT($I$9:U$9)+$I$4))),TREND($E30:$F30,$E$9:$F$9,U$9))</f>
        <v>1.4513662081988942E-2</v>
      </c>
      <c r="V30">
        <f>IF($G30="s-curve",$E30+($F30-$E30)*$I$2/(1+EXP($I$3*(COUNT($I$9:V$9)+$I$4))),TREND($E30:$F30,$E$9:$F$9,V$9))</f>
        <v>1.7772707095192228E-2</v>
      </c>
      <c r="W30">
        <f>IF($G30="s-curve",$E30+($F30-$E30)*$I$2/(1+EXP($I$3*(COUNT($I$9:W$9)+$I$4))),TREND($E30:$F30,$E$9:$F$9,W$9))</f>
        <v>2.1327272625150932E-2</v>
      </c>
      <c r="X30">
        <f>IF($G30="s-curve",$E30+($F30-$E30)*$I$2/(1+EXP($I$3*(COUNT($I$9:X$9)+$I$4))),TREND($E30:$F30,$E$9:$F$9,X$9))</f>
        <v>2.5042996874611631E-2</v>
      </c>
      <c r="Y30">
        <f>IF($G30="s-curve",$E30+($F30-$E30)*$I$2/(1+EXP($I$3*(COUNT($I$9:Y$9)+$I$4))),TREND($E30:$F30,$E$9:$F$9,Y$9))</f>
        <v>2.8758721124072337E-2</v>
      </c>
      <c r="Z30">
        <f>IF($G30="s-curve",$E30+($F30-$E30)*$I$2/(1+EXP($I$3*(COUNT($I$9:Z$9)+$I$4))),TREND($E30:$F30,$E$9:$F$9,Z$9))</f>
        <v>3.2313286654031034E-2</v>
      </c>
      <c r="AA30">
        <f>IF($G30="s-curve",$E30+($F30-$E30)*$I$2/(1+EXP($I$3*(COUNT($I$9:AA$9)+$I$4))),TREND($E30:$F30,$E$9:$F$9,AA$9))</f>
        <v>3.5572331667234322E-2</v>
      </c>
      <c r="AB30">
        <f>IF($G30="s-curve",$E30+($F30-$E30)*$I$2/(1+EXP($I$3*(COUNT($I$9:AB$9)+$I$4))),TREND($E30:$F30,$E$9:$F$9,AB$9))</f>
        <v>3.8446144596670069E-2</v>
      </c>
      <c r="AC30">
        <f>IF($G30="s-curve",$E30+($F30-$E30)*$I$2/(1+EXP($I$3*(COUNT($I$9:AC$9)+$I$4))),TREND($E30:$F30,$E$9:$F$9,AC$9))</f>
        <v>4.0894411264428311E-2</v>
      </c>
      <c r="AD30">
        <f>IF($G30="s-curve",$E30+($F30-$E30)*$I$2/(1+EXP($I$3*(COUNT($I$9:AD$9)+$I$4))),TREND($E30:$F30,$E$9:$F$9,AD$9))</f>
        <v>4.291964505987772E-2</v>
      </c>
      <c r="AE30">
        <f>IF($G30="s-curve",$E30+($F30-$E30)*$I$2/(1+EXP($I$3*(COUNT($I$9:AE$9)+$I$4))),TREND($E30:$F30,$E$9:$F$9,AE$9))</f>
        <v>4.4554540584902311E-2</v>
      </c>
      <c r="AF30">
        <f>IF($G30="s-curve",$E30+($F30-$E30)*$I$2/(1+EXP($I$3*(COUNT($I$9:AF$9)+$I$4))),TREND($E30:$F30,$E$9:$F$9,AF$9))</f>
        <v>4.5848517507308409E-2</v>
      </c>
      <c r="AG30">
        <f>IF($G30="s-curve",$E30+($F30-$E30)*$I$2/(1+EXP($I$3*(COUNT($I$9:AG$9)+$I$4))),TREND($E30:$F30,$E$9:$F$9,AG$9))</f>
        <v>4.685674751213869E-2</v>
      </c>
      <c r="AH30">
        <f>IF($G30="s-curve",$E30+($F30-$E30)*$I$2/(1+EXP($I$3*(COUNT($I$9:AH$9)+$I$4))),TREND($E30:$F30,$E$9:$F$9,AH$9))</f>
        <v>4.7632784669766393E-2</v>
      </c>
      <c r="AI30">
        <f>IF($G30="s-curve",$E30+($F30-$E30)*$I$2/(1+EXP($I$3*(COUNT($I$9:AI$9)+$I$4))),TREND($E30:$F30,$E$9:$F$9,AI$9))</f>
        <v>4.8224499436298078E-2</v>
      </c>
      <c r="AJ30">
        <f>IF($G30="s-curve",$E30+($F30-$E30)*$I$2/(1+EXP($I$3*(COUNT($I$9:AJ$9)+$I$4))),TREND($E30:$F30,$E$9:$F$9,AJ$9))</f>
        <v>4.8672437496352451E-2</v>
      </c>
      <c r="AK30">
        <f>IF($G30="s-curve",$E30+($F30-$E30)*$I$2/(1+EXP($I$3*(COUNT($I$9:AK$9)+$I$4))),TREND($E30:$F30,$E$9:$F$9,AK$9))</f>
        <v>4.9009690855571941E-2</v>
      </c>
      <c r="AL30">
        <f>IF($G30="s-curve",$E30+($F30-$E30)*$I$2/(1+EXP($I$3*(COUNT($I$9:AL$9)+$I$4))),TREND($E30:$F30,$E$9:$F$9,AL$9))</f>
        <v>4.9262568889712796E-2</v>
      </c>
    </row>
    <row r="31" spans="1:38" x14ac:dyDescent="0.3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3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3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3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3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3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" thickBot="1" x14ac:dyDescent="0.4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3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3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3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3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2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3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3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" thickBot="1" x14ac:dyDescent="0.4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3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3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3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3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3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3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" thickBot="1" x14ac:dyDescent="0.4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35">
      <c r="A52" t="s">
        <v>15</v>
      </c>
      <c r="B52" t="s">
        <v>19</v>
      </c>
      <c r="C52" t="s">
        <v>1</v>
      </c>
      <c r="E52" s="22">
        <f>'SYVbT-passenger'!B5/SUM('SYVbT-passenger'!B5:H5)</f>
        <v>0.75216927859794647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0.75216927859794647</v>
      </c>
      <c r="J52">
        <f>IF($G52="s-curve",$E52+($F52-$E52)*$I$2/(1+EXP($I$3*(COUNT($I$9:J$9)+$I$4))),TREND($E52:$F52,$E$9:$F$9,J$9))</f>
        <v>0.75583073753050711</v>
      </c>
      <c r="K52">
        <f>IF($G52="s-curve",$E52+($F52-$E52)*$I$2/(1+EXP($I$3*(COUNT($I$9:K$9)+$I$4))),TREND($E52:$F52,$E$9:$F$9,K$9))</f>
        <v>0.75708631588086017</v>
      </c>
      <c r="L52">
        <f>IF($G52="s-curve",$E52+($F52-$E52)*$I$2/(1+EXP($I$3*(COUNT($I$9:L$9)+$I$4))),TREND($E52:$F52,$E$9:$F$9,L$9))</f>
        <v>0.75876083070322697</v>
      </c>
      <c r="M52">
        <f>IF($G52="s-curve",$E52+($F52-$E52)*$I$2/(1+EXP($I$3*(COUNT($I$9:M$9)+$I$4))),TREND($E52:$F52,$E$9:$F$9,M$9))</f>
        <v>0.76098491209651287</v>
      </c>
      <c r="N52">
        <f>IF($G52="s-curve",$E52+($F52-$E52)*$I$2/(1+EXP($I$3*(COUNT($I$9:N$9)+$I$4))),TREND($E52:$F52,$E$9:$F$9,N$9))</f>
        <v>0.76392286696066514</v>
      </c>
      <c r="O52">
        <f>IF($G52="s-curve",$E52+($F52-$E52)*$I$2/(1+EXP($I$3*(COUNT($I$9:O$9)+$I$4))),TREND($E52:$F52,$E$9:$F$9,O$9))</f>
        <v>0.76777601085866032</v>
      </c>
      <c r="P52">
        <f>IF($G52="s-curve",$E52+($F52-$E52)*$I$2/(1+EXP($I$3*(COUNT($I$9:P$9)+$I$4))),TREND($E52:$F52,$E$9:$F$9,P$9))</f>
        <v>0.77278202797098927</v>
      </c>
      <c r="Q52">
        <f>IF($G52="s-curve",$E52+($F52-$E52)*$I$2/(1+EXP($I$3*(COUNT($I$9:Q$9)+$I$4))),TREND($E52:$F52,$E$9:$F$9,Q$9))</f>
        <v>0.77920682249752604</v>
      </c>
      <c r="R52">
        <f>IF($G52="s-curve",$E52+($F52-$E52)*$I$2/(1+EXP($I$3*(COUNT($I$9:R$9)+$I$4))),TREND($E52:$F52,$E$9:$F$9,R$9))</f>
        <v>0.78732433034388383</v>
      </c>
      <c r="S52">
        <f>IF($G52="s-curve",$E52+($F52-$E52)*$I$2/(1+EXP($I$3*(COUNT($I$9:S$9)+$I$4))),TREND($E52:$F52,$E$9:$F$9,S$9))</f>
        <v>0.79737992776502331</v>
      </c>
      <c r="T52">
        <f>IF($G52="s-curve",$E52+($F52-$E52)*$I$2/(1+EXP($I$3*(COUNT($I$9:T$9)+$I$4))),TREND($E52:$F52,$E$9:$F$9,T$9))</f>
        <v>0.80953594849008148</v>
      </c>
      <c r="U52">
        <f>IF($G52="s-curve",$E52+($F52-$E52)*$I$2/(1+EXP($I$3*(COUNT($I$9:U$9)+$I$4))),TREND($E52:$F52,$E$9:$F$9,U$9))</f>
        <v>0.82380487188401408</v>
      </c>
      <c r="V52">
        <f>IF($G52="s-curve",$E52+($F52-$E52)*$I$2/(1+EXP($I$3*(COUNT($I$9:V$9)+$I$4))),TREND($E52:$F52,$E$9:$F$9,V$9))</f>
        <v>0.83998653185027594</v>
      </c>
      <c r="W52">
        <f>IF($G52="s-curve",$E52+($F52-$E52)*$I$2/(1+EXP($I$3*(COUNT($I$9:W$9)+$I$4))),TREND($E52:$F52,$E$9:$F$9,W$9))</f>
        <v>0.8576354966545553</v>
      </c>
      <c r="X52">
        <f>IF($G52="s-curve",$E52+($F52-$E52)*$I$2/(1+EXP($I$3*(COUNT($I$9:X$9)+$I$4))),TREND($E52:$F52,$E$9:$F$9,X$9))</f>
        <v>0.87608463929897318</v>
      </c>
      <c r="Y52">
        <f>IF($G52="s-curve",$E52+($F52-$E52)*$I$2/(1+EXP($I$3*(COUNT($I$9:Y$9)+$I$4))),TREND($E52:$F52,$E$9:$F$9,Y$9))</f>
        <v>0.89453378194339117</v>
      </c>
      <c r="Z52">
        <f>IF($G52="s-curve",$E52+($F52-$E52)*$I$2/(1+EXP($I$3*(COUNT($I$9:Z$9)+$I$4))),TREND($E52:$F52,$E$9:$F$9,Z$9))</f>
        <v>0.91218274674767053</v>
      </c>
      <c r="AA52">
        <f>IF($G52="s-curve",$E52+($F52-$E52)*$I$2/(1+EXP($I$3*(COUNT($I$9:AA$9)+$I$4))),TREND($E52:$F52,$E$9:$F$9,AA$9))</f>
        <v>0.92836440671393228</v>
      </c>
      <c r="AB52">
        <f>IF($G52="s-curve",$E52+($F52-$E52)*$I$2/(1+EXP($I$3*(COUNT($I$9:AB$9)+$I$4))),TREND($E52:$F52,$E$9:$F$9,AB$9))</f>
        <v>0.94263333010786499</v>
      </c>
      <c r="AC52">
        <f>IF($G52="s-curve",$E52+($F52-$E52)*$I$2/(1+EXP($I$3*(COUNT($I$9:AC$9)+$I$4))),TREND($E52:$F52,$E$9:$F$9,AC$9))</f>
        <v>0.95478935083292327</v>
      </c>
      <c r="AD52">
        <f>IF($G52="s-curve",$E52+($F52-$E52)*$I$2/(1+EXP($I$3*(COUNT($I$9:AD$9)+$I$4))),TREND($E52:$F52,$E$9:$F$9,AD$9))</f>
        <v>0.96484494825406264</v>
      </c>
      <c r="AE52">
        <f>IF($G52="s-curve",$E52+($F52-$E52)*$I$2/(1+EXP($I$3*(COUNT($I$9:AE$9)+$I$4))),TREND($E52:$F52,$E$9:$F$9,AE$9))</f>
        <v>0.97296245610042043</v>
      </c>
      <c r="AF52">
        <f>IF($G52="s-curve",$E52+($F52-$E52)*$I$2/(1+EXP($I$3*(COUNT($I$9:AF$9)+$I$4))),TREND($E52:$F52,$E$9:$F$9,AF$9))</f>
        <v>0.9793872506269572</v>
      </c>
      <c r="AG52">
        <f>IF($G52="s-curve",$E52+($F52-$E52)*$I$2/(1+EXP($I$3*(COUNT($I$9:AG$9)+$I$4))),TREND($E52:$F52,$E$9:$F$9,AG$9))</f>
        <v>0.98439326773928615</v>
      </c>
      <c r="AH52">
        <f>IF($G52="s-curve",$E52+($F52-$E52)*$I$2/(1+EXP($I$3*(COUNT($I$9:AH$9)+$I$4))),TREND($E52:$F52,$E$9:$F$9,AH$9))</f>
        <v>0.98824641163728133</v>
      </c>
      <c r="AI52">
        <f>IF($G52="s-curve",$E52+($F52-$E52)*$I$2/(1+EXP($I$3*(COUNT($I$9:AI$9)+$I$4))),TREND($E52:$F52,$E$9:$F$9,AI$9))</f>
        <v>0.9911843665014336</v>
      </c>
      <c r="AJ52">
        <f>IF($G52="s-curve",$E52+($F52-$E52)*$I$2/(1+EXP($I$3*(COUNT($I$9:AJ$9)+$I$4))),TREND($E52:$F52,$E$9:$F$9,AJ$9))</f>
        <v>0.99340844789471949</v>
      </c>
      <c r="AK52">
        <f>IF($G52="s-curve",$E52+($F52-$E52)*$I$2/(1+EXP($I$3*(COUNT($I$9:AK$9)+$I$4))),TREND($E52:$F52,$E$9:$F$9,AK$9))</f>
        <v>0.99508296271708629</v>
      </c>
      <c r="AL52">
        <f>IF($G52="s-curve",$E52+($F52-$E52)*$I$2/(1+EXP($I$3*(COUNT($I$9:AL$9)+$I$4))),TREND($E52:$F52,$E$9:$F$9,AL$9))</f>
        <v>0.99633854106743935</v>
      </c>
    </row>
    <row r="53" spans="1:38" x14ac:dyDescent="0.3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3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35">
      <c r="C55" t="s">
        <v>4</v>
      </c>
      <c r="E55" s="22">
        <f>1-E52</f>
        <v>0.24783072140205353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0.24783072140205353</v>
      </c>
      <c r="J55">
        <f>IF($G55="s-curve",$E55+($F55-$E55)*$I$2/(1+EXP($I$3*(COUNT($I$9:J$9)+$I$4))),TREND($E55:$F55,$E$9:$F$9,J$9))</f>
        <v>0.2478307214020532</v>
      </c>
      <c r="K55">
        <f>IF($G55="s-curve",$E55+($F55-$E55)*$I$2/(1+EXP($I$3*(COUNT($I$9:K$9)+$I$4))),TREND($E55:$F55,$E$9:$F$9,K$9))</f>
        <v>0.27469390992341403</v>
      </c>
      <c r="L55">
        <f>IF($G55="s-curve",$E55+($F55-$E55)*$I$2/(1+EXP($I$3*(COUNT($I$9:L$9)+$I$4))),TREND($E55:$F55,$E$9:$F$9,L$9))</f>
        <v>0.30155709844476775</v>
      </c>
      <c r="M55">
        <f>IF($G55="s-curve",$E55+($F55-$E55)*$I$2/(1+EXP($I$3*(COUNT($I$9:M$9)+$I$4))),TREND($E55:$F55,$E$9:$F$9,M$9))</f>
        <v>0.32842028696612147</v>
      </c>
      <c r="N55">
        <f>IF($G55="s-curve",$E55+($F55-$E55)*$I$2/(1+EXP($I$3*(COUNT($I$9:N$9)+$I$4))),TREND($E55:$F55,$E$9:$F$9,N$9))</f>
        <v>0.35528347548747519</v>
      </c>
      <c r="O55">
        <f>IF($G55="s-curve",$E55+($F55-$E55)*$I$2/(1+EXP($I$3*(COUNT($I$9:O$9)+$I$4))),TREND($E55:$F55,$E$9:$F$9,O$9))</f>
        <v>0.38214666400883601</v>
      </c>
      <c r="P55">
        <f>IF($G55="s-curve",$E55+($F55-$E55)*$I$2/(1+EXP($I$3*(COUNT($I$9:P$9)+$I$4))),TREND($E55:$F55,$E$9:$F$9,P$9))</f>
        <v>0.40900985253018973</v>
      </c>
      <c r="Q55">
        <f>IF($G55="s-curve",$E55+($F55-$E55)*$I$2/(1+EXP($I$3*(COUNT($I$9:Q$9)+$I$4))),TREND($E55:$F55,$E$9:$F$9,Q$9))</f>
        <v>0.43587304105154345</v>
      </c>
      <c r="R55">
        <f>IF($G55="s-curve",$E55+($F55-$E55)*$I$2/(1+EXP($I$3*(COUNT($I$9:R$9)+$I$4))),TREND($E55:$F55,$E$9:$F$9,R$9))</f>
        <v>0.46273622957289717</v>
      </c>
      <c r="S55">
        <f>IF($G55="s-curve",$E55+($F55-$E55)*$I$2/(1+EXP($I$3*(COUNT($I$9:S$9)+$I$4))),TREND($E55:$F55,$E$9:$F$9,S$9))</f>
        <v>0.48959941809425089</v>
      </c>
      <c r="T55">
        <f>IF($G55="s-curve",$E55+($F55-$E55)*$I$2/(1+EXP($I$3*(COUNT($I$9:T$9)+$I$4))),TREND($E55:$F55,$E$9:$F$9,T$9))</f>
        <v>0.51646260661561172</v>
      </c>
      <c r="U55">
        <f>IF($G55="s-curve",$E55+($F55-$E55)*$I$2/(1+EXP($I$3*(COUNT($I$9:U$9)+$I$4))),TREND($E55:$F55,$E$9:$F$9,U$9))</f>
        <v>0.54332579513696544</v>
      </c>
      <c r="V55">
        <f>IF($G55="s-curve",$E55+($F55-$E55)*$I$2/(1+EXP($I$3*(COUNT($I$9:V$9)+$I$4))),TREND($E55:$F55,$E$9:$F$9,V$9))</f>
        <v>0.57018898365831916</v>
      </c>
      <c r="W55">
        <f>IF($G55="s-curve",$E55+($F55-$E55)*$I$2/(1+EXP($I$3*(COUNT($I$9:W$9)+$I$4))),TREND($E55:$F55,$E$9:$F$9,W$9))</f>
        <v>0.59705217217967288</v>
      </c>
      <c r="X55">
        <f>IF($G55="s-curve",$E55+($F55-$E55)*$I$2/(1+EXP($I$3*(COUNT($I$9:X$9)+$I$4))),TREND($E55:$F55,$E$9:$F$9,X$9))</f>
        <v>0.6239153607010266</v>
      </c>
      <c r="Y55">
        <f>IF($G55="s-curve",$E55+($F55-$E55)*$I$2/(1+EXP($I$3*(COUNT($I$9:Y$9)+$I$4))),TREND($E55:$F55,$E$9:$F$9,Y$9))</f>
        <v>0.65077854922238743</v>
      </c>
      <c r="Z55">
        <f>IF($G55="s-curve",$E55+($F55-$E55)*$I$2/(1+EXP($I$3*(COUNT($I$9:Z$9)+$I$4))),TREND($E55:$F55,$E$9:$F$9,Z$9))</f>
        <v>0.67764173774374115</v>
      </c>
      <c r="AA55">
        <f>IF($G55="s-curve",$E55+($F55-$E55)*$I$2/(1+EXP($I$3*(COUNT($I$9:AA$9)+$I$4))),TREND($E55:$F55,$E$9:$F$9,AA$9))</f>
        <v>0.70450492626509487</v>
      </c>
      <c r="AB55">
        <f>IF($G55="s-curve",$E55+($F55-$E55)*$I$2/(1+EXP($I$3*(COUNT($I$9:AB$9)+$I$4))),TREND($E55:$F55,$E$9:$F$9,AB$9))</f>
        <v>0.73136811478644859</v>
      </c>
      <c r="AC55">
        <f>IF($G55="s-curve",$E55+($F55-$E55)*$I$2/(1+EXP($I$3*(COUNT($I$9:AC$9)+$I$4))),TREND($E55:$F55,$E$9:$F$9,AC$9))</f>
        <v>0.75823130330780941</v>
      </c>
      <c r="AD55">
        <f>IF($G55="s-curve",$E55+($F55-$E55)*$I$2/(1+EXP($I$3*(COUNT($I$9:AD$9)+$I$4))),TREND($E55:$F55,$E$9:$F$9,AD$9))</f>
        <v>0.78509449182916313</v>
      </c>
      <c r="AE55">
        <f>IF($G55="s-curve",$E55+($F55-$E55)*$I$2/(1+EXP($I$3*(COUNT($I$9:AE$9)+$I$4))),TREND($E55:$F55,$E$9:$F$9,AE$9))</f>
        <v>0.81195768035051685</v>
      </c>
      <c r="AF55">
        <f>IF($G55="s-curve",$E55+($F55-$E55)*$I$2/(1+EXP($I$3*(COUNT($I$9:AF$9)+$I$4))),TREND($E55:$F55,$E$9:$F$9,AF$9))</f>
        <v>0.83882086887187057</v>
      </c>
      <c r="AG55">
        <f>IF($G55="s-curve",$E55+($F55-$E55)*$I$2/(1+EXP($I$3*(COUNT($I$9:AG$9)+$I$4))),TREND($E55:$F55,$E$9:$F$9,AG$9))</f>
        <v>0.86568405739322429</v>
      </c>
      <c r="AH55">
        <f>IF($G55="s-curve",$E55+($F55-$E55)*$I$2/(1+EXP($I$3*(COUNT($I$9:AH$9)+$I$4))),TREND($E55:$F55,$E$9:$F$9,AH$9))</f>
        <v>0.89254724591458512</v>
      </c>
      <c r="AI55">
        <f>IF($G55="s-curve",$E55+($F55-$E55)*$I$2/(1+EXP($I$3*(COUNT($I$9:AI$9)+$I$4))),TREND($E55:$F55,$E$9:$F$9,AI$9))</f>
        <v>0.91941043443593884</v>
      </c>
      <c r="AJ55">
        <f>IF($G55="s-curve",$E55+($F55-$E55)*$I$2/(1+EXP($I$3*(COUNT($I$9:AJ$9)+$I$4))),TREND($E55:$F55,$E$9:$F$9,AJ$9))</f>
        <v>0.94627362295729256</v>
      </c>
      <c r="AK55">
        <f>IF($G55="s-curve",$E55+($F55-$E55)*$I$2/(1+EXP($I$3*(COUNT($I$9:AK$9)+$I$4))),TREND($E55:$F55,$E$9:$F$9,AK$9))</f>
        <v>0.97313681147864628</v>
      </c>
      <c r="AL55">
        <f>IF($G55="s-curve",$E55+($F55-$E55)*$I$2/(1+EXP($I$3*(COUNT($I$9:AL$9)+$I$4))),TREND($E55:$F55,$E$9:$F$9,AL$9))</f>
        <v>1</v>
      </c>
    </row>
    <row r="56" spans="1:38" x14ac:dyDescent="0.3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3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2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" thickBot="1" x14ac:dyDescent="0.4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2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3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2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3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2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3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2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3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2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3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2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3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2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" thickBot="1" x14ac:dyDescent="0.4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2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3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2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3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2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3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2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3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2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3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2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3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2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" thickBot="1" x14ac:dyDescent="0.4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2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3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3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3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3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3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3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3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" thickBot="1" x14ac:dyDescent="0.4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3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2.2977369910025615E-2</v>
      </c>
      <c r="K80">
        <f>IF($G80="s-curve",$E80+($F80-$E80)*$O$2/(1+EXP($O$3*(COUNT($I$9:K$9)+$O$4))),TREND($E80:$F80,$E$9:$F$9,K$9))</f>
        <v>4.7425873177566781E-2</v>
      </c>
      <c r="L80">
        <f>IF($G80="s-curve",$E80+($F80-$E80)*$O$2/(1+EXP($O$3*(COUNT($I$9:L$9)+$O$4))),TREND($E80:$F80,$E$9:$F$9,L$9))</f>
        <v>9.534946489910949E-2</v>
      </c>
      <c r="M80">
        <f>IF($G80="s-curve",$E80+($F80-$E80)*$O$2/(1+EXP($O$3*(COUNT($I$9:M$9)+$O$4))),TREND($E80:$F80,$E$9:$F$9,M$9))</f>
        <v>0.18242552380635635</v>
      </c>
      <c r="N80">
        <f>IF($G80="s-curve",$E80+($F80-$E80)*$O$2/(1+EXP($O$3*(COUNT($I$9:N$9)+$O$4))),TREND($E80:$F80,$E$9:$F$9,N$9))</f>
        <v>0.32082130082460703</v>
      </c>
      <c r="O80">
        <f>IF($G80="s-curve",$E80+($F80-$E80)*$O$2/(1+EXP($O$3*(COUNT($I$9:O$9)+$O$4))),TREND($E80:$F80,$E$9:$F$9,O$9))</f>
        <v>0.5</v>
      </c>
      <c r="P80">
        <f>IF($G80="s-curve",$E80+($F80-$E80)*$O$2/(1+EXP($O$3*(COUNT($I$9:P$9)+$O$4))),TREND($E80:$F80,$E$9:$F$9,P$9))</f>
        <v>0.67917869917539297</v>
      </c>
      <c r="Q80">
        <f>IF($G80="s-curve",$E80+($F80-$E80)*$O$2/(1+EXP($O$3*(COUNT($I$9:Q$9)+$O$4))),TREND($E80:$F80,$E$9:$F$9,Q$9))</f>
        <v>0.81757447619364365</v>
      </c>
      <c r="R80">
        <f>IF($G80="s-curve",$E80+($F80-$E80)*$O$2/(1+EXP($O$3*(COUNT($I$9:R$9)+$O$4))),TREND($E80:$F80,$E$9:$F$9,R$9))</f>
        <v>0.90465053510089055</v>
      </c>
      <c r="S80">
        <f>IF($G80="s-curve",$E80+($F80-$E80)*$O$2/(1+EXP($O$3*(COUNT($I$9:S$9)+$O$4))),TREND($E80:$F80,$E$9:$F$9,S$9))</f>
        <v>0.95257412682243336</v>
      </c>
      <c r="T80">
        <f>IF($G80="s-curve",$E80+($F80-$E80)*$O$2/(1+EXP($O$3*(COUNT($I$9:T$9)+$O$4))),TREND($E80:$F80,$E$9:$F$9,T$9))</f>
        <v>0.97702263008997436</v>
      </c>
      <c r="U80">
        <f>IF($G80="s-curve",$E80+($F80-$E80)*$O$2/(1+EXP($O$3*(COUNT($I$9:U$9)+$O$4))),TREND($E80:$F80,$E$9:$F$9,U$9))</f>
        <v>0.98901305736940681</v>
      </c>
      <c r="V80">
        <f>IF($G80="s-curve",$E80+($F80-$E80)*$O$2/(1+EXP($O$3*(COUNT($I$9:V$9)+$O$4))),TREND($E80:$F80,$E$9:$F$9,V$9))</f>
        <v>0.99477987430644166</v>
      </c>
      <c r="W80">
        <f>IF($G80="s-curve",$E80+($F80-$E80)*$O$2/(1+EXP($O$3*(COUNT($I$9:W$9)+$O$4))),TREND($E80:$F80,$E$9:$F$9,W$9))</f>
        <v>0.99752737684336534</v>
      </c>
      <c r="X80">
        <f>IF($G80="s-curve",$E80+($F80-$E80)*$O$2/(1+EXP($O$3*(COUNT($I$9:X$9)+$O$4))),TREND($E80:$F80,$E$9:$F$9,X$9))</f>
        <v>0.99883048973494448</v>
      </c>
      <c r="Y80">
        <f>IF($G80="s-curve",$E80+($F80-$E80)*$O$2/(1+EXP($O$3*(COUNT($I$9:Y$9)+$O$4))),TREND($E80:$F80,$E$9:$F$9,Y$9))</f>
        <v>0.9994472213630764</v>
      </c>
      <c r="Z80">
        <f>IF($G80="s-curve",$E80+($F80-$E80)*$O$2/(1+EXP($O$3*(COUNT($I$9:Z$9)+$O$4))),TREND($E80:$F80,$E$9:$F$9,Z$9))</f>
        <v>0.99973880968090434</v>
      </c>
      <c r="AA80">
        <f>IF($G80="s-curve",$E80+($F80-$E80)*$O$2/(1+EXP($O$3*(COUNT($I$9:AA$9)+$O$4))),TREND($E80:$F80,$E$9:$F$9,AA$9))</f>
        <v>0.99987660542401369</v>
      </c>
      <c r="AB80">
        <f>IF($G80="s-curve",$E80+($F80-$E80)*$O$2/(1+EXP($O$3*(COUNT($I$9:AB$9)+$O$4))),TREND($E80:$F80,$E$9:$F$9,AB$9))</f>
        <v>0.99994170873433885</v>
      </c>
      <c r="AC80">
        <f>IF($G80="s-curve",$E80+($F80-$E80)*$O$2/(1+EXP($O$3*(COUNT($I$9:AC$9)+$O$4))),TREND($E80:$F80,$E$9:$F$9,AC$9))</f>
        <v>0.99997246430888531</v>
      </c>
      <c r="AD80">
        <f>IF($G80="s-curve",$E80+($F80-$E80)*$O$2/(1+EXP($O$3*(COUNT($I$9:AD$9)+$O$4))),TREND($E80:$F80,$E$9:$F$9,AD$9))</f>
        <v>0.99998699287153348</v>
      </c>
      <c r="AE80">
        <f>IF($G80="s-curve",$E80+($F80-$E80)*$O$2/(1+EXP($O$3*(COUNT($I$9:AE$9)+$O$4))),TREND($E80:$F80,$E$9:$F$9,AE$9))</f>
        <v>0.99999385582539779</v>
      </c>
      <c r="AF80">
        <f>IF($G80="s-curve",$E80+($F80-$E80)*$O$2/(1+EXP($O$3*(COUNT($I$9:AF$9)+$O$4))),TREND($E80:$F80,$E$9:$F$9,AF$9))</f>
        <v>0.99999709768801481</v>
      </c>
      <c r="AG80">
        <f>IF($G80="s-curve",$E80+($F80-$E80)*$O$2/(1+EXP($O$3*(COUNT($I$9:AG$9)+$O$4))),TREND($E80:$F80,$E$9:$F$9,AG$9))</f>
        <v>0.99999862904279302</v>
      </c>
      <c r="AH80">
        <f>IF($G80="s-curve",$E80+($F80-$E80)*$O$2/(1+EXP($O$3*(COUNT($I$9:AH$9)+$O$4))),TREND($E80:$F80,$E$9:$F$9,AH$9))</f>
        <v>0.99999935240520166</v>
      </c>
      <c r="AI80">
        <f>IF($G80="s-curve",$E80+($F80-$E80)*$O$2/(1+EXP($O$3*(COUNT($I$9:AI$9)+$O$4))),TREND($E80:$F80,$E$9:$F$9,AI$9))</f>
        <v>0.99999969409777301</v>
      </c>
      <c r="AJ80">
        <f>IF($G80="s-curve",$E80+($F80-$E80)*$O$2/(1+EXP($O$3*(COUNT($I$9:AJ$9)+$O$4))),TREND($E80:$F80,$E$9:$F$9,AJ$9))</f>
        <v>0.99999985550199622</v>
      </c>
      <c r="AK80">
        <f>IF($G80="s-curve",$E80+($F80-$E80)*$O$2/(1+EXP($O$3*(COUNT($I$9:AK$9)+$O$4))),TREND($E80:$F80,$E$9:$F$9,AK$9))</f>
        <v>0.99999993174397095</v>
      </c>
      <c r="AL80">
        <f>IF($G80="s-curve",$E80+($F80-$E80)*$O$2/(1+EXP($O$3*(COUNT($I$9:AL$9)+$O$4))),TREND($E80:$F80,$E$9:$F$9,AL$9))</f>
        <v>0.9999999677581336</v>
      </c>
    </row>
    <row r="81" spans="1:38" x14ac:dyDescent="0.3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3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3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3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3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" thickBot="1" x14ac:dyDescent="0.4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3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3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3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3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3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3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" thickBot="1" x14ac:dyDescent="0.4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topLeftCell="E1" workbookViewId="0">
      <selection activeCell="N39" sqref="N39"/>
    </sheetView>
  </sheetViews>
  <sheetFormatPr defaultColWidth="9.1796875" defaultRowHeight="14.5" x14ac:dyDescent="0.35"/>
  <cols>
    <col min="1" max="1" width="24.453125" customWidth="1"/>
    <col min="2" max="2" width="13.54296875" customWidth="1"/>
  </cols>
  <sheetData>
    <row r="1" spans="1:31" ht="29" x14ac:dyDescent="0.3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Data!I10</f>
        <v>1.7999999999999999E-2</v>
      </c>
      <c r="C2">
        <f>Data!J10</f>
        <v>4.8000000000000001E-2</v>
      </c>
      <c r="D2">
        <f>Data!K10</f>
        <v>5.8459569384324707E-2</v>
      </c>
      <c r="E2">
        <f>Data!L10</f>
        <v>6.9874456154344386E-2</v>
      </c>
      <c r="F2">
        <f>Data!M10</f>
        <v>9.3149431265043575E-2</v>
      </c>
      <c r="G2">
        <f>Data!N10</f>
        <v>0.13877269058395222</v>
      </c>
      <c r="H2">
        <f>Data!O10</f>
        <v>0.22166909866365125</v>
      </c>
      <c r="I2">
        <f>Data!P10</f>
        <v>0.35342187838502587</v>
      </c>
      <c r="J2">
        <f>Data!Q10</f>
        <v>0.52400000000000002</v>
      </c>
      <c r="K2">
        <f>Data!R10</f>
        <v>0.69457812161497412</v>
      </c>
      <c r="L2">
        <f>Data!S10</f>
        <v>0.82633090133634868</v>
      </c>
      <c r="M2">
        <f>Data!T10</f>
        <v>0.90922730941604779</v>
      </c>
      <c r="N2">
        <f>Data!U10</f>
        <v>0.95485056873495655</v>
      </c>
      <c r="O2">
        <f>Data!V10</f>
        <v>0.97812554384565553</v>
      </c>
      <c r="P2">
        <f>Data!W10</f>
        <v>1</v>
      </c>
      <c r="Q2">
        <f>Data!X10</f>
        <v>1</v>
      </c>
      <c r="R2">
        <f>Data!Y10</f>
        <v>1</v>
      </c>
      <c r="S2">
        <f>Data!Z10</f>
        <v>1</v>
      </c>
      <c r="T2">
        <f>Data!AA10</f>
        <v>1</v>
      </c>
      <c r="U2">
        <f>Data!AB10</f>
        <v>1</v>
      </c>
      <c r="V2">
        <f>Data!AC10</f>
        <v>1</v>
      </c>
      <c r="W2">
        <f>Data!AD10</f>
        <v>1</v>
      </c>
      <c r="X2">
        <f>Data!AE10</f>
        <v>1</v>
      </c>
      <c r="Y2">
        <f>Data!AF10</f>
        <v>1</v>
      </c>
      <c r="Z2">
        <f>Data!AG10</f>
        <v>1</v>
      </c>
      <c r="AA2">
        <f>Data!AH10</f>
        <v>1</v>
      </c>
      <c r="AB2">
        <f>Data!AI10</f>
        <v>1</v>
      </c>
      <c r="AC2">
        <f>Data!AJ10</f>
        <v>1</v>
      </c>
      <c r="AD2">
        <f>Data!AK10</f>
        <v>1</v>
      </c>
      <c r="AE2">
        <f>Data!AL10</f>
        <v>1</v>
      </c>
    </row>
    <row r="3" spans="1:31" x14ac:dyDescent="0.3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3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3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35">
      <c r="A6" t="s">
        <v>5</v>
      </c>
      <c r="B6">
        <f>Data!I14</f>
        <v>4.1999999999999997E-3</v>
      </c>
      <c r="C6">
        <f>Data!J14</f>
        <v>8.0000000000000002E-3</v>
      </c>
      <c r="D6">
        <f>Data!K14</f>
        <v>9.9918866734578053E-3</v>
      </c>
      <c r="E6">
        <f>Data!L14</f>
        <v>1.2004677525762598E-2</v>
      </c>
      <c r="F6">
        <f>Data!M14</f>
        <v>1.5661871999866968E-2</v>
      </c>
      <c r="G6">
        <f>Data!N14</f>
        <v>2.1474494634633495E-2</v>
      </c>
      <c r="H6">
        <f>Data!O14</f>
        <v>2.9000000000000001E-2</v>
      </c>
      <c r="I6">
        <f>Data!P14</f>
        <v>3.6525505365366501E-2</v>
      </c>
      <c r="J6">
        <f>Data!Q14</f>
        <v>4.2338128000133035E-2</v>
      </c>
      <c r="K6">
        <f>Data!R14</f>
        <v>4.5995322474237404E-2</v>
      </c>
      <c r="L6">
        <f>Data!S14</f>
        <v>4.8008113326542201E-2</v>
      </c>
      <c r="M6">
        <f>Data!T14</f>
        <v>4.9034950463778926E-2</v>
      </c>
      <c r="N6">
        <f>Data!U14</f>
        <v>4.953854840951509E-2</v>
      </c>
      <c r="O6">
        <f>Data!V14</f>
        <v>4.9780754720870554E-2</v>
      </c>
      <c r="P6">
        <f>Data!W14</f>
        <v>4.9896149827421347E-2</v>
      </c>
      <c r="Q6">
        <f>Data!X14</f>
        <v>4.9950880568867671E-2</v>
      </c>
      <c r="R6">
        <f>Data!Y14</f>
        <v>4.9976783297249215E-2</v>
      </c>
      <c r="S6">
        <f>Data!Z14</f>
        <v>4.9989030006597983E-2</v>
      </c>
      <c r="T6">
        <f>Data!AA14</f>
        <v>4.9994817427808577E-2</v>
      </c>
      <c r="U6">
        <f>Data!AB14</f>
        <v>4.9997551766842237E-2</v>
      </c>
      <c r="V6">
        <f>Data!AC14</f>
        <v>4.9998843500973188E-2</v>
      </c>
      <c r="W6">
        <f>Data!AD14</f>
        <v>4.9999453700604407E-2</v>
      </c>
      <c r="X6">
        <f>Data!AE14</f>
        <v>4.9999741944666706E-2</v>
      </c>
      <c r="Y6">
        <f>Data!AF14</f>
        <v>4.9999878102896626E-2</v>
      </c>
      <c r="Z6">
        <f>Data!AG14</f>
        <v>4.9999942419797314E-2</v>
      </c>
      <c r="AA6">
        <f>Data!AH14</f>
        <v>4.9999972801018477E-2</v>
      </c>
      <c r="AB6">
        <f>Data!AI14</f>
        <v>4.9999987152106469E-2</v>
      </c>
      <c r="AC6">
        <f>Data!AJ14</f>
        <v>4.9999993931083841E-2</v>
      </c>
      <c r="AD6">
        <f>Data!AK14</f>
        <v>4.9999997133246779E-2</v>
      </c>
      <c r="AE6">
        <f>Data!AL14</f>
        <v>4.9999998645841613E-2</v>
      </c>
    </row>
    <row r="7" spans="1:31" x14ac:dyDescent="0.3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3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Data!I17</f>
        <v>0.2</v>
      </c>
      <c r="C2">
        <f>Data!J17</f>
        <v>0.21838189592802051</v>
      </c>
      <c r="D2">
        <f>Data!K17</f>
        <v>0.23794069854205344</v>
      </c>
      <c r="E2">
        <f>Data!L17</f>
        <v>0.27627957191928759</v>
      </c>
      <c r="F2">
        <f>Data!M17</f>
        <v>0.3459404190450851</v>
      </c>
      <c r="G2">
        <f>Data!N17</f>
        <v>0.45665704065968565</v>
      </c>
      <c r="H2">
        <f>Data!O17</f>
        <v>0.60000000000000009</v>
      </c>
      <c r="I2">
        <f>Data!P17</f>
        <v>0.74334295934031447</v>
      </c>
      <c r="J2">
        <f>Data!Q17</f>
        <v>0.85405958095491497</v>
      </c>
      <c r="K2">
        <f>Data!R17</f>
        <v>0.92372042808071253</v>
      </c>
      <c r="L2">
        <f>Data!S17</f>
        <v>0.9620593014579466</v>
      </c>
      <c r="M2">
        <f>Data!T17</f>
        <v>0.98161810407197958</v>
      </c>
      <c r="N2">
        <f>Data!U17</f>
        <v>0.99121044589552554</v>
      </c>
      <c r="O2">
        <f>Data!V17</f>
        <v>0.99582389944515337</v>
      </c>
      <c r="P2">
        <f>Data!W17</f>
        <v>0.99802190147469227</v>
      </c>
      <c r="Q2">
        <f>Data!X17</f>
        <v>0.99906439178795559</v>
      </c>
      <c r="R2">
        <f>Data!Y17</f>
        <v>0.99955777709046112</v>
      </c>
      <c r="S2">
        <f>Data!Z17</f>
        <v>0.9997910477447236</v>
      </c>
      <c r="T2">
        <f>Data!AA17</f>
        <v>0.99990128433921099</v>
      </c>
      <c r="U2">
        <f>Data!AB17</f>
        <v>0.99995336698747117</v>
      </c>
      <c r="V2">
        <f>Data!AC17</f>
        <v>0.99997797144710843</v>
      </c>
      <c r="W2">
        <f>Data!AD17</f>
        <v>0.99998959429722678</v>
      </c>
      <c r="X2">
        <f>Data!AE17</f>
        <v>0.99999508466031828</v>
      </c>
      <c r="Y2">
        <f>Data!AF17</f>
        <v>0.99999767815041185</v>
      </c>
      <c r="Z2">
        <f>Data!AG17</f>
        <v>0.99999890323423446</v>
      </c>
      <c r="AA2">
        <f>Data!AH17</f>
        <v>0.99999948192416133</v>
      </c>
      <c r="AB2">
        <f>Data!AI17</f>
        <v>0.99999975527821849</v>
      </c>
      <c r="AC2">
        <f>Data!AJ17</f>
        <v>0.99999988440159693</v>
      </c>
      <c r="AD2">
        <f>Data!AK17</f>
        <v>0.99999994539517689</v>
      </c>
      <c r="AE2">
        <f>Data!AL17</f>
        <v>0.99999997420650688</v>
      </c>
    </row>
    <row r="3" spans="1:31" x14ac:dyDescent="0.3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3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3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35">
      <c r="A6" t="s">
        <v>5</v>
      </c>
      <c r="B6">
        <f>Data!I21</f>
        <v>2.8156107643030772E-4</v>
      </c>
      <c r="C6">
        <f>Data!J21</f>
        <v>1.0161028688271871E-3</v>
      </c>
      <c r="D6">
        <f>Data!K21</f>
        <v>1.26799010529499E-3</v>
      </c>
      <c r="E6">
        <f>Data!L21</f>
        <v>1.6039220771322887E-3</v>
      </c>
      <c r="F6">
        <f>Data!M21</f>
        <v>2.0501050777206073E-3</v>
      </c>
      <c r="G6">
        <f>Data!N21</f>
        <v>2.6395014554061241E-3</v>
      </c>
      <c r="H6">
        <f>Data!O21</f>
        <v>3.4124980333622964E-3</v>
      </c>
      <c r="I6">
        <f>Data!P21</f>
        <v>4.416777707171987E-3</v>
      </c>
      <c r="J6">
        <f>Data!Q21</f>
        <v>5.705684717799993E-3</v>
      </c>
      <c r="K6">
        <f>Data!R21</f>
        <v>7.3341745829285324E-3</v>
      </c>
      <c r="L6">
        <f>Data!S21</f>
        <v>9.3514733398968458E-3</v>
      </c>
      <c r="M6">
        <f>Data!T21</f>
        <v>1.1790147490354473E-2</v>
      </c>
      <c r="N6">
        <f>Data!U21</f>
        <v>1.4652700575996493E-2</v>
      </c>
      <c r="O6">
        <f>Data!V21</f>
        <v>1.7898976373295176E-2</v>
      </c>
      <c r="P6">
        <f>Data!W21</f>
        <v>2.1439614812797877E-2</v>
      </c>
      <c r="Q6">
        <f>Data!X21</f>
        <v>2.5140780538215154E-2</v>
      </c>
      <c r="R6">
        <f>Data!Y21</f>
        <v>2.8841946263632432E-2</v>
      </c>
      <c r="S6">
        <f>Data!Z21</f>
        <v>3.2382584703135125E-2</v>
      </c>
      <c r="T6">
        <f>Data!AA21</f>
        <v>3.5628860500433818E-2</v>
      </c>
      <c r="U6">
        <f>Data!AB21</f>
        <v>3.8491413586075836E-2</v>
      </c>
      <c r="V6">
        <f>Data!AC21</f>
        <v>4.0930087736533463E-2</v>
      </c>
      <c r="W6">
        <f>Data!AD21</f>
        <v>4.2947386493501785E-2</v>
      </c>
      <c r="X6">
        <f>Data!AE21</f>
        <v>4.457587635863032E-2</v>
      </c>
      <c r="Y6">
        <f>Data!AF21</f>
        <v>4.5864783369258325E-2</v>
      </c>
      <c r="Z6">
        <f>Data!AG21</f>
        <v>4.6869063043068017E-2</v>
      </c>
      <c r="AA6">
        <f>Data!AH21</f>
        <v>4.7642059621024191E-2</v>
      </c>
      <c r="AB6">
        <f>Data!AI21</f>
        <v>4.8231455998709705E-2</v>
      </c>
      <c r="AC6">
        <f>Data!AJ21</f>
        <v>4.8677638999298022E-2</v>
      </c>
      <c r="AD6">
        <f>Data!AK21</f>
        <v>4.9013570971135324E-2</v>
      </c>
      <c r="AE6">
        <f>Data!AL21</f>
        <v>4.9265458207603127E-2</v>
      </c>
    </row>
    <row r="7" spans="1:31" x14ac:dyDescent="0.3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3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Data!I24</f>
        <v>0.6</v>
      </c>
      <c r="C2">
        <f>Data!J24</f>
        <v>0.6</v>
      </c>
      <c r="D2">
        <f>Data!K24</f>
        <v>0.60439477705223721</v>
      </c>
      <c r="E2">
        <f>Data!L24</f>
        <v>0.60919094796401019</v>
      </c>
      <c r="F2">
        <f>Data!M24</f>
        <v>0.61897034927102668</v>
      </c>
      <c r="G2">
        <f>Data!N24</f>
        <v>0.63813978595964382</v>
      </c>
      <c r="H2">
        <f>Data!O24</f>
        <v>0.6729702095225425</v>
      </c>
      <c r="I2">
        <f>Data!P24</f>
        <v>0.72832852032984285</v>
      </c>
      <c r="J2">
        <f>Data!Q24</f>
        <v>0.8</v>
      </c>
      <c r="K2">
        <f>Data!R24</f>
        <v>0.87167147967015723</v>
      </c>
      <c r="L2">
        <f>Data!S24</f>
        <v>0.92702979047745737</v>
      </c>
      <c r="M2">
        <f>Data!T24</f>
        <v>0.96186021404035627</v>
      </c>
      <c r="N2">
        <f>Data!U24</f>
        <v>0.9810296507289733</v>
      </c>
      <c r="O2">
        <f>Data!V24</f>
        <v>0.99080905203598979</v>
      </c>
      <c r="P2">
        <f>Data!W24</f>
        <v>0.99560522294776277</v>
      </c>
      <c r="Q2">
        <f>Data!X24</f>
        <v>0.99791194972257657</v>
      </c>
      <c r="R2">
        <f>Data!Y24</f>
        <v>0.99901095073734614</v>
      </c>
      <c r="S2">
        <f>Data!Z24</f>
        <v>0.99953219589397779</v>
      </c>
      <c r="T2">
        <f>Data!AA24</f>
        <v>0.99977888854523056</v>
      </c>
      <c r="U2">
        <f>Data!AB24</f>
        <v>0.99989552387236169</v>
      </c>
      <c r="V2">
        <f>Data!AC24</f>
        <v>0.9999506421696055</v>
      </c>
      <c r="W2">
        <f>Data!AD24</f>
        <v>0.99997668349373559</v>
      </c>
      <c r="X2">
        <f>Data!AE24</f>
        <v>0.99998898572355421</v>
      </c>
      <c r="Y2">
        <f>Data!AF24</f>
        <v>0.99999479714861339</v>
      </c>
      <c r="Z2">
        <f>Data!AG24</f>
        <v>0.99999754233015903</v>
      </c>
      <c r="AA2">
        <f>Data!AH24</f>
        <v>0.99999883907520593</v>
      </c>
      <c r="AB2">
        <f>Data!AI24</f>
        <v>0.99999945161711723</v>
      </c>
      <c r="AC2">
        <f>Data!AJ24</f>
        <v>0.99999974096208066</v>
      </c>
      <c r="AD2">
        <f>Data!AK24</f>
        <v>0.99999987763910925</v>
      </c>
      <c r="AE2">
        <f>Data!AL24</f>
        <v>0.99999994220079846</v>
      </c>
    </row>
    <row r="3" spans="1:31" x14ac:dyDescent="0.35">
      <c r="A3" t="s">
        <v>2</v>
      </c>
      <c r="B3">
        <f>Data!I25</f>
        <v>0.30255990331064825</v>
      </c>
      <c r="C3">
        <f>Data!J25</f>
        <v>0.30043157833481504</v>
      </c>
      <c r="D3">
        <f>Data!K25</f>
        <v>0.2997017384509349</v>
      </c>
      <c r="E3">
        <f>Data!L25</f>
        <v>0.29872838007535607</v>
      </c>
      <c r="F3">
        <f>Data!M25</f>
        <v>0.29743557082505373</v>
      </c>
      <c r="G3">
        <f>Data!N25</f>
        <v>0.29572780273850224</v>
      </c>
      <c r="H3">
        <f>Data!O25</f>
        <v>0.29348805553810225</v>
      </c>
      <c r="I3">
        <f>Data!P25</f>
        <v>0.29057816867446151</v>
      </c>
      <c r="J3">
        <f>Data!Q25</f>
        <v>0.28684357792599674</v>
      </c>
      <c r="K3">
        <f>Data!R25</f>
        <v>0.28212505041848135</v>
      </c>
      <c r="L3">
        <f>Data!S25</f>
        <v>0.27627995437001424</v>
      </c>
      <c r="M3">
        <f>Data!T25</f>
        <v>0.26921392877955547</v>
      </c>
      <c r="N3">
        <f>Data!U25</f>
        <v>0.26091971966867544</v>
      </c>
      <c r="O3">
        <f>Data!V25</f>
        <v>0.25151367915559786</v>
      </c>
      <c r="P3">
        <f>Data!W25</f>
        <v>0.24125472684112267</v>
      </c>
      <c r="Q3">
        <f>Data!X25</f>
        <v>0.23053064887219032</v>
      </c>
      <c r="R3">
        <f>Data!Y25</f>
        <v>0.219806570903258</v>
      </c>
      <c r="S3">
        <f>Data!Z25</f>
        <v>0.20954761858878282</v>
      </c>
      <c r="T3">
        <f>Data!AA25</f>
        <v>0.20014157807570523</v>
      </c>
      <c r="U3">
        <f>Data!AB25</f>
        <v>0.19184736896482521</v>
      </c>
      <c r="V3">
        <f>Data!AC25</f>
        <v>0.18478134337436644</v>
      </c>
      <c r="W3">
        <f>Data!AD25</f>
        <v>0.1789362473258993</v>
      </c>
      <c r="X3">
        <f>Data!AE25</f>
        <v>0.17421771981838394</v>
      </c>
      <c r="Y3">
        <f>Data!AF25</f>
        <v>0.17048312906991916</v>
      </c>
      <c r="Z3">
        <f>Data!AG25</f>
        <v>0.16757324220627842</v>
      </c>
      <c r="AA3">
        <f>Data!AH25</f>
        <v>0.16533349500587841</v>
      </c>
      <c r="AB3">
        <f>Data!AI25</f>
        <v>0.16362572691932695</v>
      </c>
      <c r="AC3">
        <f>Data!AJ25</f>
        <v>0.16233291766902463</v>
      </c>
      <c r="AD3">
        <f>Data!AK25</f>
        <v>0.16135955929344575</v>
      </c>
      <c r="AE3">
        <f>Data!AL25</f>
        <v>0.16062971940956564</v>
      </c>
    </row>
    <row r="4" spans="1:31" x14ac:dyDescent="0.35">
      <c r="A4" t="s">
        <v>3</v>
      </c>
      <c r="B4">
        <f>Data!I26</f>
        <v>0.30255990331064825</v>
      </c>
      <c r="C4">
        <f>Data!J26</f>
        <v>0.30255990331064825</v>
      </c>
      <c r="D4">
        <f>Data!K26</f>
        <v>0.30255990331064825</v>
      </c>
      <c r="E4">
        <f>Data!L26</f>
        <v>0.30255990331064825</v>
      </c>
      <c r="F4">
        <f>Data!M26</f>
        <v>0.30255990331064825</v>
      </c>
      <c r="G4">
        <f>Data!N26</f>
        <v>0.30255990331064825</v>
      </c>
      <c r="H4">
        <f>Data!O26</f>
        <v>0.30255990331064825</v>
      </c>
      <c r="I4">
        <f>Data!P26</f>
        <v>0.30255990331064825</v>
      </c>
      <c r="J4">
        <f>Data!Q26</f>
        <v>0.30255990331064825</v>
      </c>
      <c r="K4">
        <f>Data!R26</f>
        <v>0.30255990331064825</v>
      </c>
      <c r="L4">
        <f>Data!S26</f>
        <v>0.30255990331064825</v>
      </c>
      <c r="M4">
        <f>Data!T26</f>
        <v>0.30255990331064825</v>
      </c>
      <c r="N4">
        <f>Data!U26</f>
        <v>0.30255990331064825</v>
      </c>
      <c r="O4">
        <f>Data!V26</f>
        <v>0.30255990331064825</v>
      </c>
      <c r="P4">
        <f>Data!W26</f>
        <v>0.30255990331064825</v>
      </c>
      <c r="Q4">
        <f>Data!X26</f>
        <v>0.30255990331064825</v>
      </c>
      <c r="R4">
        <f>Data!Y26</f>
        <v>0.30255990331064825</v>
      </c>
      <c r="S4">
        <f>Data!Z26</f>
        <v>0.30255990331064825</v>
      </c>
      <c r="T4">
        <f>Data!AA26</f>
        <v>0.30255990331064825</v>
      </c>
      <c r="U4">
        <f>Data!AB26</f>
        <v>0.30255990331064825</v>
      </c>
      <c r="V4">
        <f>Data!AC26</f>
        <v>0.30255990331064825</v>
      </c>
      <c r="W4">
        <f>Data!AD26</f>
        <v>0.30255990331064825</v>
      </c>
      <c r="X4">
        <f>Data!AE26</f>
        <v>0.30255990331064825</v>
      </c>
      <c r="Y4">
        <f>Data!AF26</f>
        <v>0.30255990331064825</v>
      </c>
      <c r="Z4">
        <f>Data!AG26</f>
        <v>0.30255990331064825</v>
      </c>
      <c r="AA4">
        <f>Data!AH26</f>
        <v>0.30255990331064825</v>
      </c>
      <c r="AB4">
        <f>Data!AI26</f>
        <v>0.30255990331064825</v>
      </c>
      <c r="AC4">
        <f>Data!AJ26</f>
        <v>0.30255990331064825</v>
      </c>
      <c r="AD4">
        <f>Data!AK26</f>
        <v>0.30255990331064825</v>
      </c>
      <c r="AE4">
        <f>Data!AL26</f>
        <v>0.30255990331064825</v>
      </c>
    </row>
    <row r="5" spans="1:31" x14ac:dyDescent="0.3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3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35">
      <c r="A7" t="s">
        <v>124</v>
      </c>
      <c r="B7">
        <f>Data!I29</f>
        <v>2.1823637453696615E-2</v>
      </c>
      <c r="C7">
        <f>Data!J29</f>
        <v>2.1823637453692868E-2</v>
      </c>
      <c r="D7">
        <f>Data!K29</f>
        <v>4.0415167611165259E-2</v>
      </c>
      <c r="E7">
        <f>Data!L29</f>
        <v>5.900669776863765E-2</v>
      </c>
      <c r="F7">
        <f>Data!M29</f>
        <v>7.7598227926110042E-2</v>
      </c>
      <c r="G7">
        <f>Data!N29</f>
        <v>9.6189758083582433E-2</v>
      </c>
      <c r="H7">
        <f>Data!O29</f>
        <v>0.11478128824105482</v>
      </c>
      <c r="I7">
        <f>Data!P29</f>
        <v>0.13337281839852722</v>
      </c>
      <c r="J7">
        <f>Data!Q29</f>
        <v>0.15196434855599961</v>
      </c>
      <c r="K7">
        <f>Data!R29</f>
        <v>0.170555878713472</v>
      </c>
      <c r="L7">
        <f>Data!S29</f>
        <v>0.18914740887094439</v>
      </c>
      <c r="M7">
        <f>Data!T29</f>
        <v>0.20773893902841678</v>
      </c>
      <c r="N7">
        <f>Data!U29</f>
        <v>0.22633046918588917</v>
      </c>
      <c r="O7">
        <f>Data!V29</f>
        <v>0.24492199934336156</v>
      </c>
      <c r="P7">
        <f>Data!W29</f>
        <v>0.26351352950083395</v>
      </c>
      <c r="Q7">
        <f>Data!X29</f>
        <v>0.28210505965830635</v>
      </c>
      <c r="R7">
        <f>Data!Y29</f>
        <v>0.30069658981577874</v>
      </c>
      <c r="S7">
        <f>Data!Z29</f>
        <v>0.31928811997325113</v>
      </c>
      <c r="T7">
        <f>Data!AA29</f>
        <v>0.33787965013072352</v>
      </c>
      <c r="U7">
        <f>Data!AB29</f>
        <v>0.35647118028819591</v>
      </c>
      <c r="V7">
        <f>Data!AC29</f>
        <v>0.3750627104456683</v>
      </c>
      <c r="W7">
        <f>Data!AD29</f>
        <v>0.39365424060314069</v>
      </c>
      <c r="X7">
        <f>Data!AE29</f>
        <v>0.41224577076061308</v>
      </c>
      <c r="Y7">
        <f>Data!AF29</f>
        <v>0.43083730091808548</v>
      </c>
      <c r="Z7">
        <f>Data!AG29</f>
        <v>0.44942883107555787</v>
      </c>
      <c r="AA7">
        <f>Data!AH29</f>
        <v>0.46802036123303026</v>
      </c>
      <c r="AB7">
        <f>Data!AI29</f>
        <v>0.48661189139050265</v>
      </c>
      <c r="AC7">
        <f>Data!AJ29</f>
        <v>0.50520342154797504</v>
      </c>
      <c r="AD7">
        <f>Data!AK29</f>
        <v>0.52379495170544743</v>
      </c>
      <c r="AE7">
        <f>Data!AL29</f>
        <v>0.54238648186291982</v>
      </c>
    </row>
    <row r="8" spans="1:31" x14ac:dyDescent="0.35">
      <c r="A8" t="s">
        <v>125</v>
      </c>
      <c r="B8">
        <f>Data!I30</f>
        <v>8.5993749223261043E-5</v>
      </c>
      <c r="C8">
        <f>Data!J30</f>
        <v>8.2342485951046606E-4</v>
      </c>
      <c r="D8">
        <f>Data!K30</f>
        <v>1.0763028936513275E-3</v>
      </c>
      <c r="E8">
        <f>Data!L30</f>
        <v>1.4135562528708127E-3</v>
      </c>
      <c r="F8">
        <f>Data!M30</f>
        <v>1.861494312925186E-3</v>
      </c>
      <c r="G8">
        <f>Data!N30</f>
        <v>2.4532090794568743E-3</v>
      </c>
      <c r="H8">
        <f>Data!O30</f>
        <v>3.229246237084574E-3</v>
      </c>
      <c r="I8">
        <f>Data!P30</f>
        <v>4.2374762419148592E-3</v>
      </c>
      <c r="J8">
        <f>Data!Q30</f>
        <v>5.5314531643209574E-3</v>
      </c>
      <c r="K8">
        <f>Data!R30</f>
        <v>7.1663486893455471E-3</v>
      </c>
      <c r="L8">
        <f>Data!S30</f>
        <v>9.1915824847949544E-3</v>
      </c>
      <c r="M8">
        <f>Data!T30</f>
        <v>1.1639849152553195E-2</v>
      </c>
      <c r="N8">
        <f>Data!U30</f>
        <v>1.4513662081988942E-2</v>
      </c>
      <c r="O8">
        <f>Data!V30</f>
        <v>1.7772707095192228E-2</v>
      </c>
      <c r="P8">
        <f>Data!W30</f>
        <v>2.1327272625150932E-2</v>
      </c>
      <c r="Q8">
        <f>Data!X30</f>
        <v>2.5042996874611631E-2</v>
      </c>
      <c r="R8">
        <f>Data!Y30</f>
        <v>2.8758721124072337E-2</v>
      </c>
      <c r="S8">
        <f>Data!Z30</f>
        <v>3.2313286654031034E-2</v>
      </c>
      <c r="T8">
        <f>Data!AA30</f>
        <v>3.5572331667234322E-2</v>
      </c>
      <c r="U8">
        <f>Data!AB30</f>
        <v>3.8446144596670069E-2</v>
      </c>
      <c r="V8">
        <f>Data!AC30</f>
        <v>4.0894411264428311E-2</v>
      </c>
      <c r="W8">
        <f>Data!AD30</f>
        <v>4.291964505987772E-2</v>
      </c>
      <c r="X8">
        <f>Data!AE30</f>
        <v>4.4554540584902311E-2</v>
      </c>
      <c r="Y8">
        <f>Data!AF30</f>
        <v>4.5848517507308409E-2</v>
      </c>
      <c r="Z8">
        <f>Data!AG30</f>
        <v>4.685674751213869E-2</v>
      </c>
      <c r="AA8">
        <f>Data!AH30</f>
        <v>4.7632784669766393E-2</v>
      </c>
      <c r="AB8">
        <f>Data!AI30</f>
        <v>4.8224499436298078E-2</v>
      </c>
      <c r="AC8">
        <f>Data!AJ30</f>
        <v>4.8672437496352451E-2</v>
      </c>
      <c r="AD8">
        <f>Data!AK30</f>
        <v>4.9009690855571941E-2</v>
      </c>
      <c r="AE8">
        <f>Data!AL30</f>
        <v>4.9262568889712796E-2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3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3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3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3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3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3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3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3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3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3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3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3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3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3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3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3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3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3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Data!I52</f>
        <v>0.75216927859794647</v>
      </c>
      <c r="C2">
        <f>Data!J52</f>
        <v>0.75583073753050711</v>
      </c>
      <c r="D2">
        <f>Data!K52</f>
        <v>0.75708631588086017</v>
      </c>
      <c r="E2">
        <f>Data!L52</f>
        <v>0.75876083070322697</v>
      </c>
      <c r="F2">
        <f>Data!M52</f>
        <v>0.76098491209651287</v>
      </c>
      <c r="G2">
        <f>Data!N52</f>
        <v>0.76392286696066514</v>
      </c>
      <c r="H2">
        <f>Data!O52</f>
        <v>0.76777601085866032</v>
      </c>
      <c r="I2">
        <f>Data!P52</f>
        <v>0.77278202797098927</v>
      </c>
      <c r="J2">
        <f>Data!Q52</f>
        <v>0.77920682249752604</v>
      </c>
      <c r="K2">
        <f>Data!R52</f>
        <v>0.78732433034388383</v>
      </c>
      <c r="L2">
        <f>Data!S52</f>
        <v>0.79737992776502331</v>
      </c>
      <c r="M2">
        <f>Data!T52</f>
        <v>0.80953594849008148</v>
      </c>
      <c r="N2">
        <f>Data!U52</f>
        <v>0.82380487188401408</v>
      </c>
      <c r="O2">
        <f>Data!V52</f>
        <v>0.83998653185027594</v>
      </c>
      <c r="P2">
        <f>Data!W52</f>
        <v>0.8576354966545553</v>
      </c>
      <c r="Q2">
        <f>Data!X52</f>
        <v>0.87608463929897318</v>
      </c>
      <c r="R2">
        <f>Data!Y52</f>
        <v>0.89453378194339117</v>
      </c>
      <c r="S2">
        <f>Data!Z52</f>
        <v>0.91218274674767053</v>
      </c>
      <c r="T2">
        <f>Data!AA52</f>
        <v>0.92836440671393228</v>
      </c>
      <c r="U2">
        <f>Data!AB52</f>
        <v>0.94263333010786499</v>
      </c>
      <c r="V2">
        <f>Data!AC52</f>
        <v>0.95478935083292327</v>
      </c>
      <c r="W2">
        <f>Data!AD52</f>
        <v>0.96484494825406264</v>
      </c>
      <c r="X2">
        <f>Data!AE52</f>
        <v>0.97296245610042043</v>
      </c>
      <c r="Y2">
        <f>Data!AF52</f>
        <v>0.9793872506269572</v>
      </c>
      <c r="Z2">
        <f>Data!AG52</f>
        <v>0.98439326773928615</v>
      </c>
      <c r="AA2">
        <f>Data!AH52</f>
        <v>0.98824641163728133</v>
      </c>
      <c r="AB2">
        <f>Data!AI52</f>
        <v>0.9911843665014336</v>
      </c>
      <c r="AC2">
        <f>Data!AJ52</f>
        <v>0.99340844789471949</v>
      </c>
      <c r="AD2">
        <f>Data!AK52</f>
        <v>0.99508296271708629</v>
      </c>
      <c r="AE2">
        <f>Data!AL52</f>
        <v>0.99633854106743935</v>
      </c>
    </row>
    <row r="3" spans="1:31" x14ac:dyDescent="0.3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3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35">
      <c r="A5" t="s">
        <v>4</v>
      </c>
      <c r="B5">
        <f>Data!I55</f>
        <v>0.24783072140205353</v>
      </c>
      <c r="C5">
        <f>Data!J55</f>
        <v>0.2478307214020532</v>
      </c>
      <c r="D5">
        <f>Data!K55</f>
        <v>0.27469390992341403</v>
      </c>
      <c r="E5">
        <f>Data!L55</f>
        <v>0.30155709844476775</v>
      </c>
      <c r="F5">
        <f>Data!M55</f>
        <v>0.32842028696612147</v>
      </c>
      <c r="G5">
        <f>Data!N55</f>
        <v>0.35528347548747519</v>
      </c>
      <c r="H5">
        <f>Data!O55</f>
        <v>0.38214666400883601</v>
      </c>
      <c r="I5">
        <f>Data!P55</f>
        <v>0.40900985253018973</v>
      </c>
      <c r="J5">
        <f>Data!Q55</f>
        <v>0.43587304105154345</v>
      </c>
      <c r="K5">
        <f>Data!R55</f>
        <v>0.46273622957289717</v>
      </c>
      <c r="L5">
        <f>Data!S55</f>
        <v>0.48959941809425089</v>
      </c>
      <c r="M5">
        <f>Data!T55</f>
        <v>0.51646260661561172</v>
      </c>
      <c r="N5">
        <f>Data!U55</f>
        <v>0.54332579513696544</v>
      </c>
      <c r="O5">
        <f>Data!V55</f>
        <v>0.57018898365831916</v>
      </c>
      <c r="P5">
        <f>Data!W55</f>
        <v>0.59705217217967288</v>
      </c>
      <c r="Q5">
        <f>Data!X55</f>
        <v>0.6239153607010266</v>
      </c>
      <c r="R5">
        <f>Data!Y55</f>
        <v>0.65077854922238743</v>
      </c>
      <c r="S5">
        <f>Data!Z55</f>
        <v>0.67764173774374115</v>
      </c>
      <c r="T5">
        <f>Data!AA55</f>
        <v>0.70450492626509487</v>
      </c>
      <c r="U5">
        <f>Data!AB55</f>
        <v>0.73136811478644859</v>
      </c>
      <c r="V5">
        <f>Data!AC55</f>
        <v>0.75823130330780941</v>
      </c>
      <c r="W5">
        <f>Data!AD55</f>
        <v>0.78509449182916313</v>
      </c>
      <c r="X5">
        <f>Data!AE55</f>
        <v>0.81195768035051685</v>
      </c>
      <c r="Y5">
        <f>Data!AF55</f>
        <v>0.83882086887187057</v>
      </c>
      <c r="Z5">
        <f>Data!AG55</f>
        <v>0.86568405739322429</v>
      </c>
      <c r="AA5">
        <f>Data!AH55</f>
        <v>0.89254724591458512</v>
      </c>
      <c r="AB5">
        <f>Data!AI55</f>
        <v>0.91941043443593884</v>
      </c>
      <c r="AC5">
        <f>Data!AJ55</f>
        <v>0.94627362295729256</v>
      </c>
      <c r="AD5">
        <f>Data!AK55</f>
        <v>0.97313681147864628</v>
      </c>
      <c r="AE5">
        <f>Data!AL55</f>
        <v>1</v>
      </c>
    </row>
    <row r="6" spans="1:31" x14ac:dyDescent="0.3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3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3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3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3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3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3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3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3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3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3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3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3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3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3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3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3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3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3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3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3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f>Data!I80</f>
        <v>0</v>
      </c>
      <c r="C2">
        <f>Data!J80</f>
        <v>2.2977369910025615E-2</v>
      </c>
      <c r="D2">
        <f>Data!K80</f>
        <v>4.7425873177566781E-2</v>
      </c>
      <c r="E2">
        <f>Data!L80</f>
        <v>9.534946489910949E-2</v>
      </c>
      <c r="F2">
        <f>Data!M80</f>
        <v>0.18242552380635635</v>
      </c>
      <c r="G2">
        <f>Data!N80</f>
        <v>0.32082130082460703</v>
      </c>
      <c r="H2">
        <f>Data!O80</f>
        <v>0.5</v>
      </c>
      <c r="I2">
        <f>Data!P80</f>
        <v>0.67917869917539297</v>
      </c>
      <c r="J2">
        <f>Data!Q80</f>
        <v>0.81757447619364365</v>
      </c>
      <c r="K2">
        <f>Data!R80</f>
        <v>0.90465053510089055</v>
      </c>
      <c r="L2">
        <f>Data!S80</f>
        <v>0.95257412682243336</v>
      </c>
      <c r="M2">
        <f>Data!T80</f>
        <v>0.97702263008997436</v>
      </c>
      <c r="N2">
        <f>Data!U80</f>
        <v>0.98901305736940681</v>
      </c>
      <c r="O2">
        <f>Data!V80</f>
        <v>0.99477987430644166</v>
      </c>
      <c r="P2">
        <f>Data!W80</f>
        <v>0.99752737684336534</v>
      </c>
      <c r="Q2">
        <f>Data!X80</f>
        <v>0.99883048973494448</v>
      </c>
      <c r="R2">
        <f>Data!Y80</f>
        <v>0.9994472213630764</v>
      </c>
      <c r="S2">
        <f>Data!Z80</f>
        <v>0.99973880968090434</v>
      </c>
      <c r="T2">
        <f>Data!AA80</f>
        <v>0.99987660542401369</v>
      </c>
      <c r="U2">
        <f>Data!AB80</f>
        <v>0.99994170873433885</v>
      </c>
      <c r="V2">
        <f>Data!AC80</f>
        <v>0.99997246430888531</v>
      </c>
      <c r="W2">
        <f>Data!AD80</f>
        <v>0.99998699287153348</v>
      </c>
      <c r="X2">
        <f>Data!AE80</f>
        <v>0.99999385582539779</v>
      </c>
      <c r="Y2">
        <f>Data!AF80</f>
        <v>0.99999709768801481</v>
      </c>
      <c r="Z2">
        <f>Data!AG80</f>
        <v>0.99999862904279302</v>
      </c>
      <c r="AA2">
        <f>Data!AH80</f>
        <v>0.99999935240520166</v>
      </c>
      <c r="AB2">
        <f>Data!AI80</f>
        <v>0.99999969409777301</v>
      </c>
      <c r="AC2">
        <f>Data!AJ80</f>
        <v>0.99999985550199622</v>
      </c>
      <c r="AD2">
        <f>Data!AK80</f>
        <v>0.99999993174397095</v>
      </c>
      <c r="AE2">
        <f>Data!AL80</f>
        <v>0.9999999677581336</v>
      </c>
    </row>
    <row r="3" spans="1:31" x14ac:dyDescent="0.3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3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3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3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3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3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3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3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3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2017-07-01T03:43:09Z</dcterms:created>
  <dcterms:modified xsi:type="dcterms:W3CDTF">2023-11-13T17:37:48Z</dcterms:modified>
</cp:coreProperties>
</file>