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ing\EPS\US\eps-us\InputData\indst\IECCpUAEU\"/>
    </mc:Choice>
  </mc:AlternateContent>
  <xr:revisionPtr revIDLastSave="0" documentId="13_ncr:1_{F69B72A3-6F41-4DDD-9B94-91E2B66C39F7}" xr6:coauthVersionLast="47" xr6:coauthVersionMax="47" xr10:uidLastSave="{00000000-0000-0000-0000-000000000000}"/>
  <bookViews>
    <workbookView xWindow="61935" yWindow="3045" windowWidth="21600" windowHeight="12525" activeTab="3" xr2:uid="{6A73F6BA-E2AF-4EFC-B7D0-AD586970A910}"/>
  </bookViews>
  <sheets>
    <sheet name="About" sheetId="1" r:id="rId1"/>
    <sheet name="Boilers" sheetId="3" r:id="rId2"/>
    <sheet name="Cooling" sheetId="4" r:id="rId3"/>
    <sheet name="IECCpUAEU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4" l="1"/>
  <c r="B42" i="4"/>
  <c r="B34" i="4"/>
  <c r="B38" i="4" s="1"/>
  <c r="B15" i="4"/>
  <c r="B21" i="4" s="1"/>
  <c r="B14" i="4"/>
  <c r="B20" i="4" s="1"/>
  <c r="E9" i="2"/>
  <c r="K7" i="2"/>
  <c r="J7" i="2"/>
  <c r="I7" i="2"/>
  <c r="H7" i="2"/>
  <c r="E7" i="2"/>
  <c r="D7" i="2"/>
  <c r="C7" i="2"/>
  <c r="J9" i="2"/>
  <c r="I9" i="2"/>
  <c r="H9" i="2"/>
  <c r="H3" i="2"/>
  <c r="I3" i="2"/>
  <c r="J3" i="2"/>
  <c r="H4" i="2"/>
  <c r="I4" i="2"/>
  <c r="J4" i="2"/>
  <c r="H5" i="2"/>
  <c r="I5" i="2"/>
  <c r="J5" i="2"/>
  <c r="J2" i="2"/>
  <c r="I2" i="2"/>
  <c r="H2" i="2"/>
  <c r="B33" i="3"/>
  <c r="C33" i="3" s="1"/>
  <c r="B34" i="3"/>
  <c r="C34" i="3" s="1"/>
  <c r="B35" i="3"/>
  <c r="C35" i="3" s="1"/>
  <c r="B32" i="3"/>
  <c r="C32" i="3" s="1"/>
  <c r="D45" i="3"/>
  <c r="D46" i="3"/>
  <c r="D44" i="3"/>
  <c r="B49" i="3"/>
  <c r="B51" i="3" s="1"/>
  <c r="F45" i="3" s="1"/>
  <c r="G45" i="3" s="1"/>
  <c r="B46" i="4" l="1"/>
  <c r="B47" i="4" s="1"/>
  <c r="B49" i="4" s="1"/>
  <c r="B6" i="2" s="1"/>
  <c r="B26" i="4"/>
  <c r="B27" i="4" s="1"/>
  <c r="D6" i="2" s="1"/>
  <c r="E6" i="2" s="1"/>
  <c r="F44" i="3"/>
  <c r="G44" i="3" s="1"/>
  <c r="F46" i="3"/>
  <c r="G46" i="3" s="1"/>
  <c r="F2" i="2"/>
  <c r="C2" i="2"/>
  <c r="E2" i="2" s="1"/>
  <c r="A40" i="3"/>
  <c r="C9" i="3"/>
  <c r="B9" i="3"/>
  <c r="D8" i="3"/>
  <c r="D7" i="3"/>
  <c r="D6" i="3"/>
  <c r="J6" i="2" l="1"/>
  <c r="F6" i="2"/>
  <c r="C6" i="2"/>
  <c r="I6" i="2"/>
  <c r="K6" i="2"/>
  <c r="H6" i="2"/>
  <c r="D2" i="2"/>
  <c r="A61" i="3"/>
  <c r="K2" i="2" s="1"/>
  <c r="D9" i="3"/>
  <c r="A18" i="3" s="1"/>
  <c r="B2" i="2" l="1"/>
</calcChain>
</file>

<file path=xl/sharedStrings.xml><?xml version="1.0" encoding="utf-8"?>
<sst xmlns="http://schemas.openxmlformats.org/spreadsheetml/2006/main" count="174" uniqueCount="142">
  <si>
    <t>IECCpUAEU Industrial Equipment Capital Cost per Unit Annual Energy Use</t>
  </si>
  <si>
    <t>Sources: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</si>
  <si>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</si>
  <si>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</si>
  <si>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</si>
  <si>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</si>
  <si>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</si>
  <si>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</si>
  <si>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</si>
  <si>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</si>
  <si>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</si>
  <si>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</si>
  <si>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</si>
  <si>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</si>
  <si>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</si>
  <si>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</si>
  <si>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</si>
  <si>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</si>
  <si>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electrochemical</t>
  </si>
  <si>
    <t>other processes</t>
  </si>
  <si>
    <t>Annual heat delivered (MMbtu)</t>
  </si>
  <si>
    <t>Capital Cost (USD)</t>
  </si>
  <si>
    <t>$/annual BTU</t>
  </si>
  <si>
    <t>Case Study 1</t>
  </si>
  <si>
    <t>Case Study 2</t>
  </si>
  <si>
    <t>Case Study 3</t>
  </si>
  <si>
    <t>Simple average</t>
  </si>
  <si>
    <t>Therefore, we need to take into account the efficiency of heat use.</t>
  </si>
  <si>
    <t>Industrial heat pumps</t>
  </si>
  <si>
    <t>Emerson</t>
  </si>
  <si>
    <t>Industrial Heat Pumps</t>
  </si>
  <si>
    <t>https://climate.emerson.com/documents/vilter-heat-pump-white-paper-en-us-5411194.pdf</t>
  </si>
  <si>
    <t>Industrial heat pumps cost per unit heat delivered</t>
  </si>
  <si>
    <t>Industrial heat pump efficiency</t>
  </si>
  <si>
    <t>Efficiency of industrial heat pump</t>
  </si>
  <si>
    <t>COP</t>
  </si>
  <si>
    <t>Arpagaus et al.</t>
  </si>
  <si>
    <t>High temperature heat pumps: Market overview, state of the art, research status, refrigerants, and application potentials</t>
  </si>
  <si>
    <t>https://www.sciencedirect.com/science/article/pii/S0360544218305759</t>
  </si>
  <si>
    <t>Figure 8</t>
  </si>
  <si>
    <t>Cost per unit of electricity consumed annually:</t>
  </si>
  <si>
    <t>This is the cost per unit heat delivered via heat pump.  We want the cost per unit energy consumed.</t>
  </si>
  <si>
    <t>Based on Arpagaus et al. curve, assuming a temperature lift of around 55 C (e.g., industries using waste heat as the heat source, boosting 45 C to 100 C or similar)</t>
  </si>
  <si>
    <t>Natural gas boilers</t>
  </si>
  <si>
    <t>Region</t>
  </si>
  <si>
    <t>Purchase Price</t>
  </si>
  <si>
    <t>Natural gas price ($/MMBtu)</t>
  </si>
  <si>
    <t>Hourly fuel cost ($)</t>
  </si>
  <si>
    <t>First-Year Total Cost ($)</t>
  </si>
  <si>
    <t>Midwest</t>
  </si>
  <si>
    <t>Northeast</t>
  </si>
  <si>
    <t>South</t>
  </si>
  <si>
    <t>West</t>
  </si>
  <si>
    <t>First-Year cost is capital cost plus the first year of fuel costs.</t>
  </si>
  <si>
    <t>First-Year Fuel Cost</t>
  </si>
  <si>
    <t>First-Year Fuel Use (BTU)</t>
  </si>
  <si>
    <t>BTU</t>
  </si>
  <si>
    <t>Capital cost per BTU</t>
  </si>
  <si>
    <t>$/(BTU/yr)</t>
  </si>
  <si>
    <t>This represents the same boiler in different regions, so we should average the minimal differences in fuel use, which may be rounding error in NREL's values)</t>
  </si>
  <si>
    <t>Unit:  $/(BTU/yr) - dollars of capital cost for equipment per BTU consumed annually by that equipment</t>
  </si>
  <si>
    <t>Natural gas boiler costs</t>
  </si>
  <si>
    <t>NREL</t>
  </si>
  <si>
    <t>https://www.nrel.gov/docs/fy18osti/70485.pdf</t>
  </si>
  <si>
    <t>Page 64, Table 17</t>
  </si>
  <si>
    <t>Electrification Futures Study: End-Use Electric Technology Cost and Performance Projections through 2050</t>
  </si>
  <si>
    <t>Industrial fossil fuel boilers</t>
  </si>
  <si>
    <t>coal (steam boiler)</t>
  </si>
  <si>
    <t>petroleum products (steam boiler)</t>
  </si>
  <si>
    <t>natural gas (steam boiler)</t>
  </si>
  <si>
    <t>Overnight capital cost (USD/kW)</t>
  </si>
  <si>
    <t>Reference capacity (kW)</t>
  </si>
  <si>
    <t>Conversion factor</t>
  </si>
  <si>
    <t>Annual operating hours:</t>
  </si>
  <si>
    <t>kWh</t>
  </si>
  <si>
    <t>Unit</t>
  </si>
  <si>
    <t>BTU/kWh</t>
  </si>
  <si>
    <t>Value</t>
  </si>
  <si>
    <t>Boiler cost ($)</t>
  </si>
  <si>
    <t>Three fuel type industrial boiler costs</t>
  </si>
  <si>
    <t>IRENA</t>
  </si>
  <si>
    <t>https://www.irena.org/-/media/Irena/Files/REmap/IRENA_REmap_2030_technology_cost.xlsx</t>
  </si>
  <si>
    <t>Remap Technology and Performance Assumptions (for year 2030)</t>
  </si>
  <si>
    <t>We use NREL's natural gas boiler cost rather than IRENA's cost because it is based on precise figures, while IRENA used round numbers</t>
  </si>
  <si>
    <t>for their assumptions.</t>
  </si>
  <si>
    <t>Annual heat output</t>
  </si>
  <si>
    <t>Conversion efficiency</t>
  </si>
  <si>
    <t>Annual Energy Input (BTU)</t>
  </si>
  <si>
    <t>Hydrogen boiler capital cost price ratio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</si>
  <si>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</si>
  <si>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</si>
  <si>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</si>
  <si>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Hydrogen boiler</t>
  </si>
  <si>
    <t>The ARB document suggests that a hydrogen boiler under a "conservative" scenario would cost</t>
  </si>
  <si>
    <t>50% more than a natural gas boiler.</t>
  </si>
  <si>
    <t>Cost per annual energy ($/(BTU/yr))</t>
  </si>
  <si>
    <t>For electricity in the "boilers" end use, we use industrial heat pumps rather than electric boilers because industrial heat pumps</t>
  </si>
  <si>
    <t>are more efficient and are therefore recommended over electrical boilers wherever practical.</t>
  </si>
  <si>
    <t>Green cells are known explicitly.  Orange cells are assumptions based on similar fuel types.</t>
  </si>
  <si>
    <t>Natural Gas-Fired Chillers</t>
  </si>
  <si>
    <t>Capital cost</t>
  </si>
  <si>
    <t>Operating hours</t>
  </si>
  <si>
    <t>Natural gas charges</t>
  </si>
  <si>
    <t>Electricity charges (for pumps)</t>
  </si>
  <si>
    <t>$</t>
  </si>
  <si>
    <t>hours/yr</t>
  </si>
  <si>
    <t>Natural gas rate</t>
  </si>
  <si>
    <t>$/therm</t>
  </si>
  <si>
    <t>Electricity rate</t>
  </si>
  <si>
    <t>$/kWh</t>
  </si>
  <si>
    <t>NG use</t>
  </si>
  <si>
    <t>therms</t>
  </si>
  <si>
    <t>Electricity use</t>
  </si>
  <si>
    <t>BTU/therm</t>
  </si>
  <si>
    <t>The vast majority of the energy use is natural gas.  But we don't want to disregard the</t>
  </si>
  <si>
    <t>cost of the electricity used to power the pumps.  So we sum it with natural gas.</t>
  </si>
  <si>
    <t>Energy use (over 99% natural gas)</t>
  </si>
  <si>
    <t>Cost per BTU consumed</t>
  </si>
  <si>
    <t>Natural gas-fired chillers</t>
  </si>
  <si>
    <t>EnergistX</t>
  </si>
  <si>
    <t>undated</t>
  </si>
  <si>
    <t>https://enrgistx.com/natural-gas-fired-chillers/</t>
  </si>
  <si>
    <t>500 Ton Natural Gas-Fired Absorption Chiller replacement of Aged Centrifugal Electric Chiller</t>
  </si>
  <si>
    <t>Based on a 500-ton natural gas-fired absorption chiller</t>
  </si>
  <si>
    <t>Electric Chiller</t>
  </si>
  <si>
    <t>Centrifugal chillers &gt;400 tons</t>
  </si>
  <si>
    <t>$/ton</t>
  </si>
  <si>
    <t>Low-end capital cost</t>
  </si>
  <si>
    <t>High-end capital cost</t>
  </si>
  <si>
    <t>Average capital cost</t>
  </si>
  <si>
    <t>Capacity of reference chiller</t>
  </si>
  <si>
    <t>tons</t>
  </si>
  <si>
    <t>Capital cost of electric chiller</t>
  </si>
  <si>
    <t>Energy intensity of centrifugal chiller 300 - 600 tons capacity</t>
  </si>
  <si>
    <t>kW/ton</t>
  </si>
  <si>
    <t>kW</t>
  </si>
  <si>
    <t>Assumed to be the same as the NG-fired chiller above</t>
  </si>
  <si>
    <t>Power of centrifugal chiller 300 - 600 tons capacity</t>
  </si>
  <si>
    <t>Electric chillers</t>
  </si>
  <si>
    <t>Water-Cooled Chillers</t>
  </si>
  <si>
    <t>https://www.fpl.com/content/dam/fplgp/us/en/business/save/programs/pdf/water-cooled-chillers-primer.pdf</t>
  </si>
  <si>
    <t>Florida Power &amp;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</si>
</sst>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6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0" fontId="4" fillId="0" borderId="0" xfId="0" applyFont="1"/>
    <xf numFmtId="11" fontId="0" fillId="3" borderId="0" xfId="0" applyNumberFormat="1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5" fillId="0" borderId="0" xfId="2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9" fontId="0" fillId="0" borderId="0" xfId="0" applyNumberFormat="1"/>
    <xf numFmtId="0" fontId="2" fillId="0" borderId="0" xfId="0" applyFont="1" applyAlignment="1">
      <alignment wrapText="1"/>
    </xf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0" fontId="4" fillId="6" borderId="0" xfId="0" applyFont="1" applyFill="1"/>
    <xf numFmtId="0" fontId="2" fillId="6" borderId="0" xfId="0" applyFont="1" applyFill="1" applyAlignment="1">
      <alignment horizontal="right" wrapText="1"/>
    </xf>
    <xf numFmtId="0" fontId="3" fillId="0" borderId="0" xfId="0" applyFont="1"/>
    <xf numFmtId="0" fontId="0" fillId="7" borderId="0" xfId="0" applyFill="1"/>
    <xf numFmtId="8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imate.emerson.com/documents/vilter-heat-pump-white-paper-en-us-541119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A314-6128-4FC9-9CED-BF85AF9DB226}">
  <dimension ref="A1:B45"/>
  <sheetViews>
    <sheetView workbookViewId="0"/>
  </sheetViews>
  <sheetFormatPr defaultRowHeight="14.5" x14ac:dyDescent="0.35"/>
  <cols>
    <col min="2" max="2" width="76.4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16" t="s">
        <v>32</v>
      </c>
    </row>
    <row r="4" spans="1:2" x14ac:dyDescent="0.35">
      <c r="B4" t="s">
        <v>29</v>
      </c>
    </row>
    <row r="5" spans="1:2" x14ac:dyDescent="0.35">
      <c r="B5" s="13">
        <v>2011</v>
      </c>
    </row>
    <row r="6" spans="1:2" x14ac:dyDescent="0.35">
      <c r="B6" s="14" t="s">
        <v>30</v>
      </c>
    </row>
    <row r="7" spans="1:2" x14ac:dyDescent="0.35">
      <c r="B7" s="15" t="s">
        <v>31</v>
      </c>
    </row>
    <row r="9" spans="1:2" x14ac:dyDescent="0.35">
      <c r="B9" s="16" t="s">
        <v>33</v>
      </c>
    </row>
    <row r="10" spans="1:2" x14ac:dyDescent="0.35">
      <c r="B10" t="s">
        <v>36</v>
      </c>
    </row>
    <row r="11" spans="1:2" x14ac:dyDescent="0.35">
      <c r="B11" s="13">
        <v>2018</v>
      </c>
    </row>
    <row r="12" spans="1:2" x14ac:dyDescent="0.35">
      <c r="B12" t="s">
        <v>37</v>
      </c>
    </row>
    <row r="13" spans="1:2" x14ac:dyDescent="0.35">
      <c r="B13" t="s">
        <v>38</v>
      </c>
    </row>
    <row r="14" spans="1:2" x14ac:dyDescent="0.35">
      <c r="B14" t="s">
        <v>39</v>
      </c>
    </row>
    <row r="16" spans="1:2" x14ac:dyDescent="0.35">
      <c r="B16" s="16" t="s">
        <v>61</v>
      </c>
    </row>
    <row r="17" spans="2:2" x14ac:dyDescent="0.35">
      <c r="B17" t="s">
        <v>62</v>
      </c>
    </row>
    <row r="18" spans="2:2" x14ac:dyDescent="0.35">
      <c r="B18" s="13">
        <v>2017</v>
      </c>
    </row>
    <row r="19" spans="2:2" x14ac:dyDescent="0.35">
      <c r="B19" t="s">
        <v>65</v>
      </c>
    </row>
    <row r="20" spans="2:2" x14ac:dyDescent="0.35">
      <c r="B20" t="s">
        <v>63</v>
      </c>
    </row>
    <row r="21" spans="2:2" x14ac:dyDescent="0.35">
      <c r="B21" t="s">
        <v>64</v>
      </c>
    </row>
    <row r="23" spans="2:2" x14ac:dyDescent="0.35">
      <c r="B23" s="16" t="s">
        <v>79</v>
      </c>
    </row>
    <row r="24" spans="2:2" x14ac:dyDescent="0.35">
      <c r="B24" t="s">
        <v>80</v>
      </c>
    </row>
    <row r="25" spans="2:2" x14ac:dyDescent="0.35">
      <c r="B25" s="13">
        <v>2016</v>
      </c>
    </row>
    <row r="26" spans="2:2" x14ac:dyDescent="0.35">
      <c r="B26" t="s">
        <v>82</v>
      </c>
    </row>
    <row r="27" spans="2:2" x14ac:dyDescent="0.35">
      <c r="B27" t="s">
        <v>81</v>
      </c>
    </row>
    <row r="29" spans="2:2" x14ac:dyDescent="0.35">
      <c r="B29" s="16" t="s">
        <v>88</v>
      </c>
    </row>
    <row r="30" spans="2:2" x14ac:dyDescent="0.35">
      <c r="B30" t="s">
        <v>89</v>
      </c>
    </row>
    <row r="31" spans="2:2" x14ac:dyDescent="0.35">
      <c r="B31" t="s">
        <v>90</v>
      </c>
    </row>
    <row r="32" spans="2:2" x14ac:dyDescent="0.35">
      <c r="B32" s="14">
        <v>2020</v>
      </c>
    </row>
    <row r="33" spans="2:2" x14ac:dyDescent="0.35">
      <c r="B33" s="15" t="s">
        <v>91</v>
      </c>
    </row>
    <row r="35" spans="2:2" x14ac:dyDescent="0.35">
      <c r="B35" s="16" t="s">
        <v>118</v>
      </c>
    </row>
    <row r="36" spans="2:2" x14ac:dyDescent="0.35">
      <c r="B36" t="s">
        <v>119</v>
      </c>
    </row>
    <row r="37" spans="2:2" x14ac:dyDescent="0.35">
      <c r="B37" t="s">
        <v>120</v>
      </c>
    </row>
    <row r="38" spans="2:2" x14ac:dyDescent="0.35">
      <c r="B38" t="s">
        <v>122</v>
      </c>
    </row>
    <row r="39" spans="2:2" x14ac:dyDescent="0.35">
      <c r="B39" t="s">
        <v>121</v>
      </c>
    </row>
    <row r="41" spans="2:2" x14ac:dyDescent="0.35">
      <c r="B41" s="16" t="s">
        <v>138</v>
      </c>
    </row>
    <row r="42" spans="2:2" x14ac:dyDescent="0.35">
      <c r="B42" t="s">
        <v>141</v>
      </c>
    </row>
    <row r="43" spans="2:2" x14ac:dyDescent="0.35">
      <c r="B43" t="s">
        <v>120</v>
      </c>
    </row>
    <row r="44" spans="2:2" x14ac:dyDescent="0.35">
      <c r="B44" t="s">
        <v>139</v>
      </c>
    </row>
    <row r="45" spans="2:2" x14ac:dyDescent="0.35">
      <c r="B45" t="s">
        <v>140</v>
      </c>
    </row>
  </sheetData>
  <hyperlinks>
    <hyperlink ref="B7" r:id="rId1" xr:uid="{C08BA00C-5E72-42AD-BB8F-655D467C52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19FD-7E25-465C-BF9B-84ECCFD8C3AD}">
  <dimension ref="A1:G61"/>
  <sheetViews>
    <sheetView workbookViewId="0"/>
  </sheetViews>
  <sheetFormatPr defaultRowHeight="14.5" x14ac:dyDescent="0.35"/>
  <cols>
    <col min="1" max="1" width="30.453125" customWidth="1"/>
    <col min="2" max="2" width="20.453125" customWidth="1"/>
    <col min="3" max="3" width="19.90625" customWidth="1"/>
    <col min="4" max="4" width="18.453125" customWidth="1"/>
    <col min="5" max="5" width="18.1796875" customWidth="1"/>
    <col min="6" max="6" width="17.6328125" customWidth="1"/>
    <col min="7" max="7" width="20.36328125" customWidth="1"/>
  </cols>
  <sheetData>
    <row r="1" spans="1:4" x14ac:dyDescent="0.35">
      <c r="A1" s="17" t="s">
        <v>28</v>
      </c>
      <c r="B1" s="18"/>
      <c r="C1" s="18"/>
      <c r="D1" s="18"/>
    </row>
    <row r="2" spans="1:4" x14ac:dyDescent="0.35">
      <c r="A2" s="27" t="s">
        <v>96</v>
      </c>
    </row>
    <row r="3" spans="1:4" x14ac:dyDescent="0.35">
      <c r="A3" s="27" t="s">
        <v>97</v>
      </c>
    </row>
    <row r="4" spans="1:4" x14ac:dyDescent="0.35">
      <c r="A4" s="1"/>
    </row>
    <row r="5" spans="1:4" ht="29" x14ac:dyDescent="0.35">
      <c r="B5" s="6" t="s">
        <v>20</v>
      </c>
      <c r="C5" s="6" t="s">
        <v>21</v>
      </c>
      <c r="D5" s="7" t="s">
        <v>22</v>
      </c>
    </row>
    <row r="6" spans="1:4" x14ac:dyDescent="0.35">
      <c r="A6" t="s">
        <v>23</v>
      </c>
      <c r="B6">
        <v>56603</v>
      </c>
      <c r="C6" s="8">
        <v>750000</v>
      </c>
      <c r="D6" s="9">
        <f>C6/(B6*10^6)</f>
        <v>1.3250181085808173E-5</v>
      </c>
    </row>
    <row r="7" spans="1:4" x14ac:dyDescent="0.35">
      <c r="A7" t="s">
        <v>24</v>
      </c>
      <c r="B7">
        <v>25717</v>
      </c>
      <c r="C7" s="8">
        <v>700000</v>
      </c>
      <c r="D7" s="9">
        <f t="shared" ref="D7:D9" si="0">C7/(B7*10^6)</f>
        <v>2.7219349068709415E-5</v>
      </c>
    </row>
    <row r="8" spans="1:4" x14ac:dyDescent="0.35">
      <c r="A8" t="s">
        <v>25</v>
      </c>
      <c r="B8">
        <v>60507</v>
      </c>
      <c r="C8" s="8">
        <v>1250000</v>
      </c>
      <c r="D8" s="9">
        <f t="shared" si="0"/>
        <v>2.0658766754259837E-5</v>
      </c>
    </row>
    <row r="9" spans="1:4" x14ac:dyDescent="0.35">
      <c r="A9" s="1" t="s">
        <v>26</v>
      </c>
      <c r="B9">
        <f>AVERAGE(B6:B8)</f>
        <v>47609</v>
      </c>
      <c r="C9">
        <f>AVERAGE(C6:C8)</f>
        <v>900000</v>
      </c>
      <c r="D9" s="10">
        <f t="shared" si="0"/>
        <v>1.8903988741624482E-5</v>
      </c>
    </row>
    <row r="11" spans="1:4" x14ac:dyDescent="0.35">
      <c r="A11" t="s">
        <v>41</v>
      </c>
    </row>
    <row r="12" spans="1:4" x14ac:dyDescent="0.35">
      <c r="A12" t="s">
        <v>27</v>
      </c>
    </row>
    <row r="14" spans="1:4" x14ac:dyDescent="0.35">
      <c r="A14" t="s">
        <v>34</v>
      </c>
    </row>
    <row r="15" spans="1:4" x14ac:dyDescent="0.35">
      <c r="A15">
        <v>3</v>
      </c>
      <c r="B15" t="s">
        <v>35</v>
      </c>
      <c r="C15" t="s">
        <v>42</v>
      </c>
    </row>
    <row r="17" spans="1:5" x14ac:dyDescent="0.35">
      <c r="A17" t="s">
        <v>40</v>
      </c>
    </row>
    <row r="18" spans="1:5" x14ac:dyDescent="0.35">
      <c r="A18" s="12">
        <f>D9/A15</f>
        <v>6.301329580541494E-6</v>
      </c>
      <c r="B18" t="s">
        <v>58</v>
      </c>
    </row>
    <row r="20" spans="1:5" x14ac:dyDescent="0.35">
      <c r="A20" s="17" t="s">
        <v>43</v>
      </c>
      <c r="B20" s="18"/>
      <c r="C20" s="18"/>
      <c r="D20" s="18"/>
      <c r="E20" s="18"/>
    </row>
    <row r="22" spans="1:5" s="3" customFormat="1" ht="29" x14ac:dyDescent="0.35">
      <c r="A22" s="20" t="s">
        <v>44</v>
      </c>
      <c r="B22" s="6" t="s">
        <v>45</v>
      </c>
      <c r="C22" s="6" t="s">
        <v>46</v>
      </c>
      <c r="D22" s="6" t="s">
        <v>47</v>
      </c>
      <c r="E22" s="6" t="s">
        <v>48</v>
      </c>
    </row>
    <row r="23" spans="1:5" x14ac:dyDescent="0.35">
      <c r="A23" t="s">
        <v>49</v>
      </c>
      <c r="B23" s="8">
        <v>87540</v>
      </c>
      <c r="C23">
        <v>5.37</v>
      </c>
      <c r="D23">
        <v>22.47</v>
      </c>
      <c r="E23">
        <v>206190</v>
      </c>
    </row>
    <row r="24" spans="1:5" x14ac:dyDescent="0.35">
      <c r="A24" t="s">
        <v>50</v>
      </c>
      <c r="B24" s="8">
        <v>87540</v>
      </c>
      <c r="C24">
        <v>7.87</v>
      </c>
      <c r="D24">
        <v>32.93</v>
      </c>
      <c r="E24">
        <v>261399</v>
      </c>
    </row>
    <row r="25" spans="1:5" x14ac:dyDescent="0.35">
      <c r="A25" t="s">
        <v>51</v>
      </c>
      <c r="B25" s="8">
        <v>87540</v>
      </c>
      <c r="C25">
        <v>3.8</v>
      </c>
      <c r="D25">
        <v>15.91</v>
      </c>
      <c r="E25">
        <v>171567</v>
      </c>
    </row>
    <row r="26" spans="1:5" x14ac:dyDescent="0.35">
      <c r="A26" t="s">
        <v>52</v>
      </c>
      <c r="B26" s="8">
        <v>87540</v>
      </c>
      <c r="C26">
        <v>6.2</v>
      </c>
      <c r="D26">
        <v>25.94</v>
      </c>
      <c r="E26">
        <v>224501</v>
      </c>
    </row>
    <row r="27" spans="1:5" x14ac:dyDescent="0.35">
      <c r="B27" s="8"/>
    </row>
    <row r="28" spans="1:5" x14ac:dyDescent="0.35">
      <c r="A28" s="11" t="s">
        <v>73</v>
      </c>
      <c r="B28" s="25">
        <v>5280</v>
      </c>
    </row>
    <row r="29" spans="1:5" x14ac:dyDescent="0.35">
      <c r="A29" t="s">
        <v>53</v>
      </c>
    </row>
    <row r="31" spans="1:5" s="3" customFormat="1" ht="29" x14ac:dyDescent="0.35">
      <c r="B31" s="6" t="s">
        <v>54</v>
      </c>
      <c r="C31" s="6" t="s">
        <v>55</v>
      </c>
    </row>
    <row r="32" spans="1:5" x14ac:dyDescent="0.35">
      <c r="A32" t="s">
        <v>49</v>
      </c>
      <c r="B32" s="21">
        <f>D23*$B$28</f>
        <v>118641.59999999999</v>
      </c>
      <c r="C32" s="23">
        <f>B32/C23*10^6</f>
        <v>22093407821.22905</v>
      </c>
    </row>
    <row r="33" spans="1:7" x14ac:dyDescent="0.35">
      <c r="A33" t="s">
        <v>50</v>
      </c>
      <c r="B33" s="21">
        <f t="shared" ref="B33:B35" si="1">D24*$B$28</f>
        <v>173870.4</v>
      </c>
      <c r="C33" s="23">
        <f>B33/C24*10^6</f>
        <v>22092808132.147396</v>
      </c>
    </row>
    <row r="34" spans="1:7" x14ac:dyDescent="0.35">
      <c r="A34" t="s">
        <v>51</v>
      </c>
      <c r="B34" s="21">
        <f t="shared" si="1"/>
        <v>84004.800000000003</v>
      </c>
      <c r="C34" s="23">
        <f>B34/C25*10^6</f>
        <v>22106526315.789478</v>
      </c>
    </row>
    <row r="35" spans="1:7" x14ac:dyDescent="0.35">
      <c r="A35" t="s">
        <v>52</v>
      </c>
      <c r="B35" s="21">
        <f t="shared" si="1"/>
        <v>136963.20000000001</v>
      </c>
      <c r="C35" s="23">
        <f>B35/C26*10^6</f>
        <v>22090838709.677422</v>
      </c>
    </row>
    <row r="37" spans="1:7" x14ac:dyDescent="0.35">
      <c r="A37" t="s">
        <v>59</v>
      </c>
    </row>
    <row r="39" spans="1:7" x14ac:dyDescent="0.35">
      <c r="A39" s="1" t="s">
        <v>57</v>
      </c>
    </row>
    <row r="40" spans="1:7" x14ac:dyDescent="0.35">
      <c r="A40" s="12">
        <f>AVERAGE(B23:B26)/AVERAGE(C32:C35)</f>
        <v>3.9618218239405674E-6</v>
      </c>
      <c r="B40" t="s">
        <v>58</v>
      </c>
    </row>
    <row r="42" spans="1:7" x14ac:dyDescent="0.35">
      <c r="A42" s="17" t="s">
        <v>66</v>
      </c>
      <c r="B42" s="18"/>
      <c r="C42" s="18"/>
      <c r="D42" s="18"/>
      <c r="E42" s="18"/>
    </row>
    <row r="43" spans="1:7" s="3" customFormat="1" ht="29" x14ac:dyDescent="0.35">
      <c r="B43" s="6" t="s">
        <v>71</v>
      </c>
      <c r="C43" s="6" t="s">
        <v>70</v>
      </c>
      <c r="D43" s="6" t="s">
        <v>78</v>
      </c>
      <c r="E43" s="6" t="s">
        <v>86</v>
      </c>
      <c r="F43" s="26" t="s">
        <v>87</v>
      </c>
      <c r="G43" s="26" t="s">
        <v>95</v>
      </c>
    </row>
    <row r="44" spans="1:7" x14ac:dyDescent="0.35">
      <c r="A44" t="s">
        <v>67</v>
      </c>
      <c r="B44">
        <v>2000</v>
      </c>
      <c r="C44">
        <v>300</v>
      </c>
      <c r="D44">
        <f>B44*C44</f>
        <v>600000</v>
      </c>
      <c r="E44" s="19">
        <v>0.9</v>
      </c>
      <c r="F44">
        <f>$B$51/E44</f>
        <v>40035776000</v>
      </c>
      <c r="G44" s="12">
        <f>D44/F44</f>
        <v>1.4986595988547842E-5</v>
      </c>
    </row>
    <row r="45" spans="1:7" x14ac:dyDescent="0.35">
      <c r="A45" t="s">
        <v>68</v>
      </c>
      <c r="B45">
        <v>2000</v>
      </c>
      <c r="C45">
        <v>200</v>
      </c>
      <c r="D45">
        <f t="shared" ref="D45:D46" si="2">B45*C45</f>
        <v>400000</v>
      </c>
      <c r="E45" s="19">
        <v>0.85</v>
      </c>
      <c r="F45">
        <f t="shared" ref="F45:F46" si="3">$B$51/E45</f>
        <v>42390821647.058823</v>
      </c>
      <c r="G45" s="12">
        <f t="shared" ref="G45:G46" si="4">D45/F45</f>
        <v>9.436004881678272E-6</v>
      </c>
    </row>
    <row r="46" spans="1:7" x14ac:dyDescent="0.35">
      <c r="A46" t="s">
        <v>69</v>
      </c>
      <c r="B46">
        <v>2000</v>
      </c>
      <c r="C46">
        <v>100</v>
      </c>
      <c r="D46">
        <f t="shared" si="2"/>
        <v>200000</v>
      </c>
      <c r="E46" s="19">
        <v>0.95</v>
      </c>
      <c r="F46">
        <f t="shared" si="3"/>
        <v>37928629894.736847</v>
      </c>
      <c r="G46" s="9">
        <f t="shared" si="4"/>
        <v>5.2730615515260925E-6</v>
      </c>
    </row>
    <row r="48" spans="1:7" x14ac:dyDescent="0.35">
      <c r="B48" s="7" t="s">
        <v>77</v>
      </c>
      <c r="C48" s="1" t="s">
        <v>75</v>
      </c>
    </row>
    <row r="49" spans="1:4" x14ac:dyDescent="0.35">
      <c r="A49" t="s">
        <v>85</v>
      </c>
      <c r="B49">
        <f>B44*B28</f>
        <v>10560000</v>
      </c>
      <c r="C49" t="s">
        <v>74</v>
      </c>
    </row>
    <row r="50" spans="1:4" x14ac:dyDescent="0.35">
      <c r="A50" t="s">
        <v>72</v>
      </c>
      <c r="B50">
        <v>3412.14</v>
      </c>
      <c r="C50" t="s">
        <v>76</v>
      </c>
    </row>
    <row r="51" spans="1:4" x14ac:dyDescent="0.35">
      <c r="A51" t="s">
        <v>85</v>
      </c>
      <c r="B51">
        <f>B49*B50</f>
        <v>36032198400</v>
      </c>
      <c r="C51" t="s">
        <v>56</v>
      </c>
    </row>
    <row r="53" spans="1:4" x14ac:dyDescent="0.35">
      <c r="A53" t="s">
        <v>83</v>
      </c>
    </row>
    <row r="54" spans="1:4" x14ac:dyDescent="0.35">
      <c r="A54" t="s">
        <v>84</v>
      </c>
    </row>
    <row r="56" spans="1:4" x14ac:dyDescent="0.35">
      <c r="A56" s="17" t="s">
        <v>92</v>
      </c>
      <c r="B56" s="18"/>
      <c r="C56" s="18"/>
      <c r="D56" s="18"/>
    </row>
    <row r="58" spans="1:4" x14ac:dyDescent="0.35">
      <c r="A58" t="s">
        <v>93</v>
      </c>
      <c r="B58" s="8"/>
    </row>
    <row r="59" spans="1:4" x14ac:dyDescent="0.35">
      <c r="A59" t="s">
        <v>94</v>
      </c>
      <c r="B59" s="22"/>
    </row>
    <row r="61" spans="1:4" x14ac:dyDescent="0.35">
      <c r="A61" s="12">
        <f>A40*1.5</f>
        <v>5.9427327359108515E-6</v>
      </c>
      <c r="B6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FE5-63BE-403B-999E-6276154EBF72}">
  <dimension ref="A1:D49"/>
  <sheetViews>
    <sheetView workbookViewId="0"/>
  </sheetViews>
  <sheetFormatPr defaultRowHeight="14.5" x14ac:dyDescent="0.35"/>
  <cols>
    <col min="1" max="1" width="33.1796875" customWidth="1"/>
    <col min="2" max="2" width="12" bestFit="1" customWidth="1"/>
  </cols>
  <sheetData>
    <row r="1" spans="1:3" x14ac:dyDescent="0.35">
      <c r="A1" s="17" t="s">
        <v>99</v>
      </c>
      <c r="B1" s="18"/>
      <c r="C1" s="18"/>
    </row>
    <row r="3" spans="1:3" x14ac:dyDescent="0.35">
      <c r="A3" s="11" t="s">
        <v>123</v>
      </c>
    </row>
    <row r="5" spans="1:3" x14ac:dyDescent="0.35">
      <c r="A5" t="s">
        <v>100</v>
      </c>
      <c r="B5" s="8">
        <v>307500</v>
      </c>
      <c r="C5" t="s">
        <v>104</v>
      </c>
    </row>
    <row r="6" spans="1:3" x14ac:dyDescent="0.35">
      <c r="A6" t="s">
        <v>101</v>
      </c>
      <c r="B6">
        <v>4000</v>
      </c>
      <c r="C6" t="s">
        <v>105</v>
      </c>
    </row>
    <row r="8" spans="1:3" x14ac:dyDescent="0.35">
      <c r="A8" t="s">
        <v>102</v>
      </c>
      <c r="B8" s="8">
        <v>75863</v>
      </c>
      <c r="C8" t="s">
        <v>104</v>
      </c>
    </row>
    <row r="9" spans="1:3" x14ac:dyDescent="0.35">
      <c r="A9" t="s">
        <v>103</v>
      </c>
      <c r="B9" s="8">
        <v>6226</v>
      </c>
      <c r="C9" t="s">
        <v>104</v>
      </c>
    </row>
    <row r="11" spans="1:3" x14ac:dyDescent="0.35">
      <c r="A11" t="s">
        <v>106</v>
      </c>
      <c r="B11" s="29">
        <v>0.45</v>
      </c>
      <c r="C11" t="s">
        <v>107</v>
      </c>
    </row>
    <row r="12" spans="1:3" x14ac:dyDescent="0.35">
      <c r="A12" t="s">
        <v>108</v>
      </c>
      <c r="B12" s="29">
        <v>0.15</v>
      </c>
      <c r="C12" t="s">
        <v>109</v>
      </c>
    </row>
    <row r="14" spans="1:3" x14ac:dyDescent="0.35">
      <c r="A14" t="s">
        <v>110</v>
      </c>
      <c r="B14" s="23">
        <f>B8/B11</f>
        <v>168584.44444444444</v>
      </c>
      <c r="C14" t="s">
        <v>111</v>
      </c>
    </row>
    <row r="15" spans="1:3" x14ac:dyDescent="0.35">
      <c r="A15" t="s">
        <v>112</v>
      </c>
      <c r="B15" s="23">
        <f>B9/B12</f>
        <v>41506.666666666672</v>
      </c>
      <c r="C15" t="s">
        <v>74</v>
      </c>
    </row>
    <row r="17" spans="1:3" x14ac:dyDescent="0.35">
      <c r="A17" t="s">
        <v>72</v>
      </c>
      <c r="B17">
        <v>100000</v>
      </c>
      <c r="C17" t="s">
        <v>113</v>
      </c>
    </row>
    <row r="18" spans="1:3" x14ac:dyDescent="0.35">
      <c r="A18" t="s">
        <v>72</v>
      </c>
      <c r="B18">
        <v>3412.14</v>
      </c>
      <c r="C18" t="s">
        <v>76</v>
      </c>
    </row>
    <row r="20" spans="1:3" x14ac:dyDescent="0.35">
      <c r="A20" t="s">
        <v>110</v>
      </c>
      <c r="B20" s="9">
        <f>B14*B17</f>
        <v>16858444444.444445</v>
      </c>
      <c r="C20" t="s">
        <v>56</v>
      </c>
    </row>
    <row r="21" spans="1:3" x14ac:dyDescent="0.35">
      <c r="A21" t="s">
        <v>112</v>
      </c>
      <c r="B21" s="9">
        <f>B15*B18</f>
        <v>141626557.60000002</v>
      </c>
      <c r="C21" t="s">
        <v>56</v>
      </c>
    </row>
    <row r="23" spans="1:3" x14ac:dyDescent="0.35">
      <c r="A23" t="s">
        <v>114</v>
      </c>
    </row>
    <row r="24" spans="1:3" x14ac:dyDescent="0.35">
      <c r="A24" t="s">
        <v>115</v>
      </c>
    </row>
    <row r="26" spans="1:3" x14ac:dyDescent="0.35">
      <c r="A26" t="s">
        <v>116</v>
      </c>
      <c r="B26" s="9">
        <f>SUM(B20:B21)</f>
        <v>17000071002.044445</v>
      </c>
      <c r="C26" t="s">
        <v>56</v>
      </c>
    </row>
    <row r="27" spans="1:3" x14ac:dyDescent="0.35">
      <c r="A27" t="s">
        <v>117</v>
      </c>
      <c r="B27" s="12">
        <f>B5/B26</f>
        <v>1.8088159747275158E-5</v>
      </c>
      <c r="C27" t="s">
        <v>58</v>
      </c>
    </row>
    <row r="29" spans="1:3" x14ac:dyDescent="0.35">
      <c r="A29" s="17" t="s">
        <v>124</v>
      </c>
      <c r="B29" s="18"/>
      <c r="C29" s="18"/>
    </row>
    <row r="31" spans="1:3" x14ac:dyDescent="0.35">
      <c r="A31" s="1" t="s">
        <v>125</v>
      </c>
    </row>
    <row r="32" spans="1:3" x14ac:dyDescent="0.35">
      <c r="A32" t="s">
        <v>127</v>
      </c>
      <c r="B32" s="8">
        <v>200</v>
      </c>
      <c r="C32" t="s">
        <v>126</v>
      </c>
    </row>
    <row r="33" spans="1:4" x14ac:dyDescent="0.35">
      <c r="A33" t="s">
        <v>128</v>
      </c>
      <c r="B33" s="8">
        <v>500</v>
      </c>
      <c r="C33" t="s">
        <v>126</v>
      </c>
    </row>
    <row r="34" spans="1:4" x14ac:dyDescent="0.35">
      <c r="A34" t="s">
        <v>129</v>
      </c>
      <c r="B34" s="8">
        <f>AVERAGE(B32:B33)</f>
        <v>350</v>
      </c>
      <c r="C34" t="s">
        <v>126</v>
      </c>
    </row>
    <row r="36" spans="1:4" x14ac:dyDescent="0.35">
      <c r="A36" t="s">
        <v>130</v>
      </c>
      <c r="B36">
        <v>500</v>
      </c>
      <c r="C36" t="s">
        <v>131</v>
      </c>
      <c r="D36" t="s">
        <v>136</v>
      </c>
    </row>
    <row r="38" spans="1:4" x14ac:dyDescent="0.35">
      <c r="A38" t="s">
        <v>132</v>
      </c>
      <c r="B38" s="8">
        <f>B34*B36</f>
        <v>175000</v>
      </c>
      <c r="C38" t="s">
        <v>104</v>
      </c>
    </row>
    <row r="41" spans="1:4" x14ac:dyDescent="0.35">
      <c r="A41" t="s">
        <v>133</v>
      </c>
      <c r="B41">
        <v>0.57599999999999996</v>
      </c>
      <c r="C41" t="s">
        <v>134</v>
      </c>
    </row>
    <row r="42" spans="1:4" x14ac:dyDescent="0.35">
      <c r="A42" t="s">
        <v>137</v>
      </c>
      <c r="B42">
        <f>B41*B36</f>
        <v>288</v>
      </c>
      <c r="C42" t="s">
        <v>135</v>
      </c>
    </row>
    <row r="44" spans="1:4" x14ac:dyDescent="0.35">
      <c r="A44" t="s">
        <v>101</v>
      </c>
      <c r="B44">
        <f>B6</f>
        <v>4000</v>
      </c>
      <c r="C44" t="s">
        <v>105</v>
      </c>
      <c r="D44" t="s">
        <v>136</v>
      </c>
    </row>
    <row r="46" spans="1:4" x14ac:dyDescent="0.35">
      <c r="A46" t="s">
        <v>112</v>
      </c>
      <c r="B46">
        <f>B42*B44</f>
        <v>1152000</v>
      </c>
      <c r="C46" t="s">
        <v>74</v>
      </c>
    </row>
    <row r="47" spans="1:4" x14ac:dyDescent="0.35">
      <c r="A47" t="s">
        <v>112</v>
      </c>
      <c r="B47" s="9">
        <f>B46*B18</f>
        <v>3930785280</v>
      </c>
      <c r="C47" t="s">
        <v>56</v>
      </c>
    </row>
    <row r="49" spans="1:3" x14ac:dyDescent="0.35">
      <c r="A49" t="s">
        <v>117</v>
      </c>
      <c r="B49" s="12">
        <f>B38/B47</f>
        <v>4.4520366169683022E-5</v>
      </c>
      <c r="C49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963D-3265-44FA-8138-35C2A57258D3}">
  <sheetPr>
    <tabColor theme="3" tint="0.249977111117893"/>
  </sheetPr>
  <dimension ref="A1:K12"/>
  <sheetViews>
    <sheetView tabSelected="1" workbookViewId="0"/>
  </sheetViews>
  <sheetFormatPr defaultRowHeight="14.5" x14ac:dyDescent="0.35"/>
  <cols>
    <col min="1" max="1" width="35" customWidth="1"/>
    <col min="2" max="11" width="13.1796875" customWidth="1"/>
  </cols>
  <sheetData>
    <row r="1" spans="1:11" s="3" customFormat="1" ht="43.5" x14ac:dyDescent="0.35">
      <c r="A1" s="4" t="s">
        <v>60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5">
      <c r="A2" s="5" t="s">
        <v>12</v>
      </c>
      <c r="B2" s="12">
        <f>Boilers!$A$18</f>
        <v>6.301329580541494E-6</v>
      </c>
      <c r="C2" s="12">
        <f>Boilers!$G$44</f>
        <v>1.4986595988547842E-5</v>
      </c>
      <c r="D2" s="12">
        <f>Boilers!A40</f>
        <v>3.9618218239405674E-6</v>
      </c>
      <c r="E2" s="10">
        <f>C2</f>
        <v>1.4986595988547842E-5</v>
      </c>
      <c r="F2" s="12">
        <f>Boilers!$G$45</f>
        <v>9.436004881678272E-6</v>
      </c>
      <c r="G2" s="24">
        <v>0</v>
      </c>
      <c r="H2" s="10">
        <f>F2</f>
        <v>9.436004881678272E-6</v>
      </c>
      <c r="I2" s="10">
        <f>F2</f>
        <v>9.436004881678272E-6</v>
      </c>
      <c r="J2" s="10">
        <f>F2</f>
        <v>9.436004881678272E-6</v>
      </c>
      <c r="K2" s="12">
        <f>Boilers!A61</f>
        <v>5.9427327359108515E-6</v>
      </c>
    </row>
    <row r="3" spans="1:11" x14ac:dyDescent="0.35">
      <c r="A3" s="5" t="s">
        <v>13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4">
        <v>0</v>
      </c>
      <c r="H3" s="10">
        <f t="shared" ref="H3:H5" si="0">F3</f>
        <v>0</v>
      </c>
      <c r="I3" s="10">
        <f t="shared" ref="I3:I5" si="1">F3</f>
        <v>0</v>
      </c>
      <c r="J3" s="10">
        <f t="shared" ref="J3:J5" si="2">F3</f>
        <v>0</v>
      </c>
      <c r="K3" s="28">
        <v>0</v>
      </c>
    </row>
    <row r="4" spans="1:11" x14ac:dyDescent="0.35">
      <c r="A4" s="5" t="s">
        <v>14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4">
        <v>0</v>
      </c>
      <c r="H4" s="10">
        <f t="shared" si="0"/>
        <v>0</v>
      </c>
      <c r="I4" s="10">
        <f t="shared" si="1"/>
        <v>0</v>
      </c>
      <c r="J4" s="10">
        <f t="shared" si="2"/>
        <v>0</v>
      </c>
      <c r="K4" s="28">
        <v>0</v>
      </c>
    </row>
    <row r="5" spans="1:11" x14ac:dyDescent="0.35">
      <c r="A5" s="5" t="s">
        <v>15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4">
        <v>0</v>
      </c>
      <c r="H5" s="10">
        <f t="shared" si="0"/>
        <v>0</v>
      </c>
      <c r="I5" s="10">
        <f t="shared" si="1"/>
        <v>0</v>
      </c>
      <c r="J5" s="10">
        <f t="shared" si="2"/>
        <v>0</v>
      </c>
      <c r="K5" s="28">
        <v>0</v>
      </c>
    </row>
    <row r="6" spans="1:11" x14ac:dyDescent="0.35">
      <c r="A6" s="5" t="s">
        <v>16</v>
      </c>
      <c r="B6" s="12">
        <f>Cooling!$B$49</f>
        <v>4.4520366169683022E-5</v>
      </c>
      <c r="C6" s="10">
        <f>$D$6</f>
        <v>1.8088159747275158E-5</v>
      </c>
      <c r="D6" s="12">
        <f>Cooling!B27</f>
        <v>1.8088159747275158E-5</v>
      </c>
      <c r="E6" s="10">
        <f t="shared" ref="E6:F6" si="3">$D$6</f>
        <v>1.8088159747275158E-5</v>
      </c>
      <c r="F6" s="10">
        <f t="shared" si="3"/>
        <v>1.8088159747275158E-5</v>
      </c>
      <c r="G6" s="24">
        <v>0</v>
      </c>
      <c r="H6" s="10">
        <f t="shared" ref="H6:K6" si="4">$D$6</f>
        <v>1.8088159747275158E-5</v>
      </c>
      <c r="I6" s="10">
        <f t="shared" si="4"/>
        <v>1.8088159747275158E-5</v>
      </c>
      <c r="J6" s="10">
        <f t="shared" si="4"/>
        <v>1.8088159747275158E-5</v>
      </c>
      <c r="K6" s="10">
        <f t="shared" si="4"/>
        <v>1.8088159747275158E-5</v>
      </c>
    </row>
    <row r="7" spans="1:11" x14ac:dyDescent="0.35">
      <c r="A7" s="5" t="s">
        <v>17</v>
      </c>
      <c r="B7" s="28">
        <v>0</v>
      </c>
      <c r="C7" s="10">
        <f>$F$7</f>
        <v>0</v>
      </c>
      <c r="D7" s="10">
        <f t="shared" ref="D7:E7" si="5">$F$7</f>
        <v>0</v>
      </c>
      <c r="E7" s="10">
        <f t="shared" si="5"/>
        <v>0</v>
      </c>
      <c r="F7" s="28">
        <v>0</v>
      </c>
      <c r="G7" s="24">
        <v>0</v>
      </c>
      <c r="H7" s="10">
        <f t="shared" ref="H7:K7" si="6">$F$7</f>
        <v>0</v>
      </c>
      <c r="I7" s="10">
        <f t="shared" si="6"/>
        <v>0</v>
      </c>
      <c r="J7" s="10">
        <f t="shared" si="6"/>
        <v>0</v>
      </c>
      <c r="K7" s="10">
        <f t="shared" si="6"/>
        <v>0</v>
      </c>
    </row>
    <row r="8" spans="1:11" x14ac:dyDescent="0.35">
      <c r="A8" s="5" t="s">
        <v>18</v>
      </c>
      <c r="B8" s="28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</row>
    <row r="9" spans="1:11" x14ac:dyDescent="0.35">
      <c r="A9" s="5" t="s">
        <v>19</v>
      </c>
      <c r="B9" s="28">
        <v>0</v>
      </c>
      <c r="C9" s="28">
        <v>0</v>
      </c>
      <c r="D9" s="28">
        <v>0</v>
      </c>
      <c r="E9" s="10">
        <f>C9</f>
        <v>0</v>
      </c>
      <c r="F9" s="28">
        <v>0</v>
      </c>
      <c r="G9" s="24">
        <v>0</v>
      </c>
      <c r="H9" s="10">
        <f t="shared" ref="H9" si="7">F9</f>
        <v>0</v>
      </c>
      <c r="I9" s="10">
        <f t="shared" ref="I9" si="8">F9</f>
        <v>0</v>
      </c>
      <c r="J9" s="10">
        <f t="shared" ref="J9" si="9">F9</f>
        <v>0</v>
      </c>
      <c r="K9" s="28">
        <v>0</v>
      </c>
    </row>
    <row r="12" spans="1:11" x14ac:dyDescent="0.35">
      <c r="A12" s="1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Boilers</vt:lpstr>
      <vt:lpstr>Cooling</vt:lpstr>
      <vt:lpstr>IECCpUAEU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2024-08-15T22:42:40Z</dcterms:created>
  <dcterms:modified xsi:type="dcterms:W3CDTF">2025-01-09T13:47:22Z</dcterms:modified>
</cp:coreProperties>
</file>