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C:\Users\mmahajan\Documents\eps-us\InputData\trans\NBPoNVP\"/>
    </mc:Choice>
  </mc:AlternateContent>
  <xr:revisionPtr revIDLastSave="0" documentId="13_ncr:1_{4EC29E63-8487-43E8-A54B-73E9D31161AA}" xr6:coauthVersionLast="47" xr6:coauthVersionMax="47" xr10:uidLastSave="{00000000-0000-0000-0000-000000000000}"/>
  <bookViews>
    <workbookView xWindow="-120" yWindow="-120" windowWidth="29040" windowHeight="1764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ICE Freight HDVs" sheetId="62" r:id="rId21"/>
    <sheet name="ICCT LDV Data" sheetId="58" r:id="rId22"/>
    <sheet name="ICCT MDV HDV Data" sheetId="59" r:id="rId23"/>
    <sheet name="ICCT LDV Calculations" sheetId="60" r:id="rId24"/>
    <sheet name="ICCT MDV HDV Calcs" sheetId="61" r:id="rId25"/>
    <sheet name="ICCT Diesel and FCV Prices" sheetId="63" r:id="rId26"/>
    <sheet name="NREL_ATB_2020" sheetId="42" r:id="rId27"/>
    <sheet name="NREL Calcs" sheetId="43" r:id="rId28"/>
    <sheet name="LDV Cost Calcs" sheetId="40" r:id="rId29"/>
    <sheet name="CARB ACT ISOR" sheetId="36" r:id="rId30"/>
    <sheet name="LDV Shares" sheetId="50" r:id="rId31"/>
    <sheet name="Hydrogen Vehicle Calcs" sheetId="31" r:id="rId32"/>
    <sheet name="Passenger Aircraft" sheetId="22" r:id="rId33"/>
    <sheet name="Ships" sheetId="25" r:id="rId34"/>
    <sheet name="Motorbikes" sheetId="23" r:id="rId35"/>
    <sheet name="NBPoNVP-LDVs-psgr" sheetId="2" r:id="rId36"/>
    <sheet name="NBPoNVP-LDVs-frgt" sheetId="8" r:id="rId37"/>
    <sheet name="NBPoNVP-HDVs-psgr" sheetId="9" r:id="rId38"/>
    <sheet name="NBPoNVP-HDVs-frgt" sheetId="10" r:id="rId39"/>
    <sheet name="NBPoNVP-aircraft-psgr" sheetId="11" r:id="rId40"/>
    <sheet name="NBPoNVP-aircraft-frgt" sheetId="12" r:id="rId41"/>
    <sheet name="NBPoNVP-rail-psgr" sheetId="13" r:id="rId42"/>
    <sheet name="NBPoNVP-rail-frgt" sheetId="14" r:id="rId43"/>
    <sheet name="NBPoNVP-ships-psgr" sheetId="15" r:id="rId44"/>
    <sheet name="NBPoNVP-ships-frgt" sheetId="16" r:id="rId45"/>
    <sheet name="NBPoNVP-motorbikes-psgr" sheetId="17" r:id="rId46"/>
    <sheet name="NBPoNVP-motorbikes-frgt" sheetId="18" r:id="rId47"/>
  </sheets>
  <externalReferences>
    <externalReference r:id="rId48"/>
    <externalReference r:id="rId49"/>
    <externalReference r:id="rId50"/>
    <externalReference r:id="rId51"/>
    <externalReference r:id="rId52"/>
    <externalReference r:id="rId53"/>
  </externalReferences>
  <definedNames>
    <definedName name="_xlnm._FilterDatabase" localSheetId="26" hidden="1">NREL_ATB_2020!$A$1:$L$253</definedName>
    <definedName name="asdf" localSheetId="19">[1]About!$A$113</definedName>
    <definedName name="asdf">[2]About!$A$113</definedName>
    <definedName name="cpi_2010to2012" localSheetId="19">[3]About!#REF!</definedName>
    <definedName name="cpi_2010to2012" localSheetId="20">[4]About!#REF!</definedName>
    <definedName name="cpi_2010to2012" localSheetId="30">About!#REF!</definedName>
    <definedName name="cpi_2010to2012">About!#REF!</definedName>
    <definedName name="cpi_2013to2012">About!$A$118</definedName>
    <definedName name="cpi_2014to2012" localSheetId="19">[3]About!#REF!</definedName>
    <definedName name="cpi_2014to2012" localSheetId="20">[4]About!#REF!</definedName>
    <definedName name="cpi_2014to2012" localSheetId="30">About!#REF!</definedName>
    <definedName name="cpi_2014to2012">About!#REF!</definedName>
    <definedName name="cpi_2016to2012">About!$A$119</definedName>
    <definedName name="cpi_2017to2012" localSheetId="19">[3]About!$A$125</definedName>
    <definedName name="cpi_2017to2012" localSheetId="20">[4]About!$A$125</definedName>
    <definedName name="cpi_2017to2012" localSheetId="30">About!$A$120</definedName>
    <definedName name="cpi_2017to2012">About!$A$120</definedName>
    <definedName name="cpi_2018to2012" localSheetId="19">[3]About!$A$126</definedName>
    <definedName name="cpi_2018to2012" localSheetId="20">[4]About!$A$126</definedName>
    <definedName name="cpi_2018to2012" localSheetId="30">About!$A$121</definedName>
    <definedName name="cpi_2018to2012">About!$A$121</definedName>
    <definedName name="cpi_2019to2012" localSheetId="19">[3]About!$A$127</definedName>
    <definedName name="cpi_2019to2012" localSheetId="20">[4]About!$A$127</definedName>
    <definedName name="cpi_2019to2012" localSheetId="30">About!$A$122</definedName>
    <definedName name="cpi_2019to2012">About!$A$122</definedName>
    <definedName name="cpi_2020to2012" localSheetId="19">[3]About!$A$128</definedName>
    <definedName name="cpi_2020to2012" localSheetId="20">[4]About!$A$128</definedName>
    <definedName name="cpi_2020to2012" localSheetId="30">About!$A$123</definedName>
    <definedName name="cpi_2020to2012">About!$A$123</definedName>
    <definedName name="cpi_2021to2012" localSheetId="19">[3]About!$A$129</definedName>
    <definedName name="cpi_2021to2012" localSheetId="20">[4]About!$A$129</definedName>
    <definedName name="cpi_2021to2012">About!$A$124</definedName>
    <definedName name="cpi_2022to2012" localSheetId="20">[4]About!$A$130</definedName>
    <definedName name="cpi_2022to2012">About!$A$125</definedName>
    <definedName name="H2_kg_to_MMBtu" localSheetId="19">[5]Constants!$D$7</definedName>
    <definedName name="H2_kg_to_MMBtu">[6]Constants!$D$7</definedName>
    <definedName name="kWh_to_Btu" localSheetId="19">[5]Constants!$D$4</definedName>
    <definedName name="kWh_to_Btu">[6]Constants!$D$4</definedName>
    <definedName name="US_salestax" localSheetId="19">[3]About!$B$133</definedName>
    <definedName name="US_salestax" localSheetId="20">[4]About!$B$134</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3" i="1" l="1"/>
  <c r="D123" i="1" s="1"/>
  <c r="N34" i="63" l="1"/>
  <c r="E22" i="61" l="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D33" i="63"/>
  <c r="E33" i="63"/>
  <c r="F33" i="63"/>
  <c r="G33" i="63"/>
  <c r="H33" i="63"/>
  <c r="I33" i="63"/>
  <c r="J33" i="63"/>
  <c r="J42" i="63" s="1"/>
  <c r="L8" i="8" s="1"/>
  <c r="K33" i="63"/>
  <c r="L33" i="63"/>
  <c r="M33" i="63"/>
  <c r="N33" i="63"/>
  <c r="C34" i="63"/>
  <c r="D34" i="63"/>
  <c r="F8" i="10" s="1"/>
  <c r="E34" i="63"/>
  <c r="F34" i="63"/>
  <c r="H8" i="10" s="1"/>
  <c r="G34" i="63"/>
  <c r="H34" i="63"/>
  <c r="I34" i="63"/>
  <c r="J34" i="63"/>
  <c r="K34" i="63"/>
  <c r="L34" i="63"/>
  <c r="M34" i="63"/>
  <c r="P8" i="10"/>
  <c r="C35" i="63"/>
  <c r="D35" i="63"/>
  <c r="E35" i="63"/>
  <c r="F35" i="63"/>
  <c r="G35" i="63"/>
  <c r="H35" i="63"/>
  <c r="I35" i="63"/>
  <c r="J35" i="63"/>
  <c r="L8" i="9" s="1"/>
  <c r="K35" i="63"/>
  <c r="L35" i="63"/>
  <c r="M35" i="63"/>
  <c r="N35" i="63"/>
  <c r="B35" i="63"/>
  <c r="D8" i="9" s="1"/>
  <c r="B34" i="63"/>
  <c r="D8" i="10" s="1"/>
  <c r="B33" i="63"/>
  <c r="B42" i="63" s="1"/>
  <c r="D8" i="8" s="1"/>
  <c r="C28" i="63"/>
  <c r="C41" i="63" s="1"/>
  <c r="E5" i="8" s="1"/>
  <c r="D28" i="63"/>
  <c r="D41" i="63" s="1"/>
  <c r="F5" i="8" s="1"/>
  <c r="E28" i="63"/>
  <c r="E41" i="63" s="1"/>
  <c r="G5" i="8" s="1"/>
  <c r="F28" i="63"/>
  <c r="F41" i="63" s="1"/>
  <c r="H5" i="8" s="1"/>
  <c r="G28" i="63"/>
  <c r="G41" i="63" s="1"/>
  <c r="I5" i="8" s="1"/>
  <c r="H28" i="63"/>
  <c r="H41" i="63" s="1"/>
  <c r="J5" i="8" s="1"/>
  <c r="I28" i="63"/>
  <c r="I41" i="63" s="1"/>
  <c r="J28" i="63"/>
  <c r="J41" i="63" s="1"/>
  <c r="K28" i="63"/>
  <c r="K41" i="63" s="1"/>
  <c r="M5" i="8" s="1"/>
  <c r="L28" i="63"/>
  <c r="L41" i="63" s="1"/>
  <c r="N5" i="8" s="1"/>
  <c r="M28" i="63"/>
  <c r="M41" i="63" s="1"/>
  <c r="O5" i="8" s="1"/>
  <c r="N28" i="63"/>
  <c r="N41" i="63" s="1"/>
  <c r="P5" i="8" s="1"/>
  <c r="C29" i="63"/>
  <c r="D29" i="63"/>
  <c r="E29" i="63"/>
  <c r="G5" i="10" s="1"/>
  <c r="G4" i="10" s="1"/>
  <c r="F29" i="63"/>
  <c r="H5" i="10" s="1"/>
  <c r="H4" i="10" s="1"/>
  <c r="G29" i="63"/>
  <c r="H29" i="63"/>
  <c r="I29" i="63"/>
  <c r="J29" i="63"/>
  <c r="K29" i="63"/>
  <c r="L29" i="63"/>
  <c r="M29" i="63"/>
  <c r="O5" i="10" s="1"/>
  <c r="O4" i="10" s="1"/>
  <c r="N29" i="63"/>
  <c r="C30" i="63"/>
  <c r="D30" i="63"/>
  <c r="E30" i="63"/>
  <c r="F30" i="63"/>
  <c r="G30" i="63"/>
  <c r="H30" i="63"/>
  <c r="I30" i="63"/>
  <c r="K5" i="9" s="1"/>
  <c r="J30" i="63"/>
  <c r="L5" i="9" s="1"/>
  <c r="K30" i="63"/>
  <c r="L30" i="63"/>
  <c r="M30" i="63"/>
  <c r="N30" i="63"/>
  <c r="P5" i="9" s="1"/>
  <c r="Q5" i="9" s="1"/>
  <c r="B30" i="63"/>
  <c r="D5" i="9" s="1"/>
  <c r="B29" i="63"/>
  <c r="D5" i="10" s="1"/>
  <c r="B28" i="63"/>
  <c r="B41" i="63" s="1"/>
  <c r="E8" i="10"/>
  <c r="G8" i="10"/>
  <c r="I8" i="10"/>
  <c r="J8" i="10"/>
  <c r="K8" i="10"/>
  <c r="L8" i="10"/>
  <c r="M8" i="10"/>
  <c r="N8" i="10"/>
  <c r="O8" i="10"/>
  <c r="E5" i="10"/>
  <c r="E4" i="10" s="1"/>
  <c r="F5" i="10"/>
  <c r="I5" i="10"/>
  <c r="J5" i="10"/>
  <c r="J4" i="10" s="1"/>
  <c r="K5" i="10"/>
  <c r="K4" i="10" s="1"/>
  <c r="L5" i="10"/>
  <c r="L4" i="10" s="1"/>
  <c r="M5" i="10"/>
  <c r="M4" i="10" s="1"/>
  <c r="N5" i="10"/>
  <c r="P5" i="10"/>
  <c r="Y5" i="10" s="1"/>
  <c r="F4" i="10"/>
  <c r="I4" i="10"/>
  <c r="N4" i="10"/>
  <c r="X5" i="10"/>
  <c r="E8" i="9"/>
  <c r="F8" i="9"/>
  <c r="G8" i="9"/>
  <c r="H8" i="9"/>
  <c r="I8" i="9"/>
  <c r="J8" i="9"/>
  <c r="K8" i="9"/>
  <c r="M8" i="9"/>
  <c r="N8" i="9"/>
  <c r="O8" i="9"/>
  <c r="P8" i="9"/>
  <c r="E5" i="9"/>
  <c r="F5" i="9"/>
  <c r="G5" i="9"/>
  <c r="H5" i="9"/>
  <c r="I5" i="9"/>
  <c r="J5" i="9"/>
  <c r="M5" i="9"/>
  <c r="N5" i="9"/>
  <c r="O5" i="9"/>
  <c r="C42" i="63"/>
  <c r="E8" i="8" s="1"/>
  <c r="D42" i="63"/>
  <c r="F8" i="8" s="1"/>
  <c r="E42" i="63"/>
  <c r="G8" i="8" s="1"/>
  <c r="F42" i="63"/>
  <c r="H8" i="8" s="1"/>
  <c r="G42" i="63"/>
  <c r="I8" i="8" s="1"/>
  <c r="H42" i="63"/>
  <c r="J8" i="8" s="1"/>
  <c r="I42" i="63"/>
  <c r="K8" i="8" s="1"/>
  <c r="K42" i="63"/>
  <c r="M8" i="8" s="1"/>
  <c r="L42" i="63"/>
  <c r="N8" i="8" s="1"/>
  <c r="M42" i="63"/>
  <c r="O8" i="8" s="1"/>
  <c r="N42" i="63"/>
  <c r="P8" i="8" s="1"/>
  <c r="B38" i="63"/>
  <c r="E66" i="61"/>
  <c r="K5" i="8" l="1"/>
  <c r="L5" i="8"/>
  <c r="D5" i="8"/>
  <c r="C5" i="8" s="1"/>
  <c r="AD5" i="10"/>
  <c r="V5" i="10"/>
  <c r="AC5" i="10"/>
  <c r="U5" i="10"/>
  <c r="AB5" i="10"/>
  <c r="T5" i="10"/>
  <c r="Q5" i="10"/>
  <c r="P4" i="10"/>
  <c r="W5" i="10"/>
  <c r="AA5" i="10"/>
  <c r="S5" i="10"/>
  <c r="AE5" i="10"/>
  <c r="Z5" i="10"/>
  <c r="R5" i="10"/>
  <c r="C5" i="9"/>
  <c r="B5" i="9"/>
  <c r="B5" i="10"/>
  <c r="D4" i="10"/>
  <c r="C5" i="10"/>
  <c r="Q258" i="60"/>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5" i="8"/>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Z8" i="10" l="1"/>
  <c r="Z8" i="8"/>
  <c r="Z8" i="9"/>
  <c r="R8" i="9"/>
  <c r="R8" i="8"/>
  <c r="R8" i="10"/>
  <c r="Y8" i="9"/>
  <c r="Y8" i="8"/>
  <c r="Y8" i="10"/>
  <c r="Q8" i="9"/>
  <c r="Q8" i="10"/>
  <c r="Q8" i="8"/>
  <c r="C8" i="9"/>
  <c r="C8" i="10"/>
  <c r="C8" i="8"/>
  <c r="X8" i="10"/>
  <c r="X8" i="9"/>
  <c r="X8" i="8"/>
  <c r="AE8" i="9"/>
  <c r="AE8" i="10"/>
  <c r="AE8" i="8"/>
  <c r="W8" i="10"/>
  <c r="W8" i="8"/>
  <c r="W8" i="9"/>
  <c r="AD8" i="10"/>
  <c r="AD8" i="8"/>
  <c r="AD8" i="9"/>
  <c r="V8" i="10"/>
  <c r="V8" i="8"/>
  <c r="V8" i="9"/>
  <c r="AC8" i="9"/>
  <c r="AC8" i="8"/>
  <c r="AC8" i="10"/>
  <c r="U8" i="8"/>
  <c r="U8" i="9"/>
  <c r="U8" i="10"/>
  <c r="AB8" i="9"/>
  <c r="AB8" i="10"/>
  <c r="AB8" i="8"/>
  <c r="T8" i="10"/>
  <c r="T8" i="9"/>
  <c r="T8" i="8"/>
  <c r="AA8" i="10"/>
  <c r="AA8" i="9"/>
  <c r="AA8" i="8"/>
  <c r="S8" i="8"/>
  <c r="S8" i="9"/>
  <c r="S8" i="10"/>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4" i="9"/>
  <c r="B7" i="2"/>
  <c r="B17" i="31"/>
  <c r="B5" i="31"/>
  <c r="B16" i="31"/>
  <c r="B15" i="31"/>
  <c r="B14" i="31"/>
  <c r="B13" i="31"/>
  <c r="B12" i="31"/>
  <c r="B11" i="31"/>
  <c r="B10" i="31"/>
  <c r="B9" i="31"/>
  <c r="B8" i="31"/>
  <c r="B7" i="31"/>
  <c r="B6" i="31"/>
  <c r="B4" i="31"/>
  <c r="B3" i="31"/>
  <c r="E126" i="60" l="1"/>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P2" i="10"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K2" i="10"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T2" i="2" l="1"/>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P2" i="9"/>
  <c r="K2" i="9"/>
  <c r="E2" i="9"/>
  <c r="S71" i="61"/>
  <c r="Q2" i="10" s="1"/>
  <c r="AA71" i="61"/>
  <c r="Y2" i="10" s="1"/>
  <c r="T71" i="61"/>
  <c r="R2" i="10" s="1"/>
  <c r="AB71" i="61"/>
  <c r="Z2" i="10" s="1"/>
  <c r="U71" i="61"/>
  <c r="S2" i="10" s="1"/>
  <c r="AC71" i="61"/>
  <c r="AA2" i="10" s="1"/>
  <c r="V71" i="61"/>
  <c r="T2" i="10" s="1"/>
  <c r="AD71" i="61"/>
  <c r="AB2" i="10" s="1"/>
  <c r="W71" i="61"/>
  <c r="U2" i="10" s="1"/>
  <c r="AE71" i="61"/>
  <c r="AC2" i="10" s="1"/>
  <c r="Y71" i="61"/>
  <c r="W2" i="10" s="1"/>
  <c r="AG71" i="61"/>
  <c r="AE2" i="10" s="1"/>
  <c r="X71" i="61"/>
  <c r="V2" i="10" s="1"/>
  <c r="Z71" i="61"/>
  <c r="X2" i="10" s="1"/>
  <c r="AF71" i="61"/>
  <c r="AD2" i="10" s="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D2" i="10" s="1"/>
  <c r="G229" i="60"/>
  <c r="E284" i="60"/>
  <c r="E289" i="60" s="1"/>
  <c r="D2" i="2"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L2" i="2"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E2" i="10"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C2" i="10" s="1"/>
  <c r="D147" i="59"/>
  <c r="E147" i="59"/>
  <c r="D149" i="59"/>
  <c r="E149" i="59"/>
  <c r="AG120" i="59"/>
  <c r="AG121" i="59"/>
  <c r="N71" i="61"/>
  <c r="L2" i="10" s="1"/>
  <c r="M61" i="60"/>
  <c r="M116" i="60" s="1"/>
  <c r="N61" i="60"/>
  <c r="G75" i="60"/>
  <c r="G130" i="60" s="1"/>
  <c r="M88" i="60"/>
  <c r="M143" i="60" s="1"/>
  <c r="N33" i="60"/>
  <c r="N88" i="60" s="1"/>
  <c r="M81" i="60"/>
  <c r="M136" i="60" s="1"/>
  <c r="N81" i="60"/>
  <c r="Y122" i="59"/>
  <c r="P263" i="60"/>
  <c r="N285" i="60"/>
  <c r="N290" i="60" s="1"/>
  <c r="M6" i="2"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F2" i="10"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M2" i="10"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E2" i="2" s="1"/>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D6" i="2" s="1"/>
  <c r="H67" i="60"/>
  <c r="H122" i="60" s="1"/>
  <c r="I67" i="60"/>
  <c r="X46" i="61"/>
  <c r="X58" i="61" s="1"/>
  <c r="X135" i="59"/>
  <c r="G74" i="60"/>
  <c r="G129" i="60" s="1"/>
  <c r="H37" i="60"/>
  <c r="G92" i="60"/>
  <c r="G147" i="60" s="1"/>
  <c r="Z49" i="61"/>
  <c r="Z61" i="61" s="1"/>
  <c r="Z138" i="59"/>
  <c r="G285" i="60"/>
  <c r="G290" i="60" s="1"/>
  <c r="F6" i="2" s="1"/>
  <c r="I257" i="60"/>
  <c r="X124" i="59"/>
  <c r="X127" i="59"/>
  <c r="X125" i="59"/>
  <c r="AA122" i="59"/>
  <c r="G78" i="60"/>
  <c r="G133" i="60" s="1"/>
  <c r="AE123" i="59"/>
  <c r="H101" i="60"/>
  <c r="H156" i="60" s="1"/>
  <c r="I46" i="60"/>
  <c r="I101" i="60" s="1"/>
  <c r="AF120" i="59"/>
  <c r="AF121" i="59"/>
  <c r="AC123" i="59"/>
  <c r="H38" i="61"/>
  <c r="I62" i="61"/>
  <c r="H30" i="61"/>
  <c r="I54" i="61"/>
  <c r="O285" i="60"/>
  <c r="O290" i="60" s="1"/>
  <c r="N6" i="2"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N2" i="2"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B2" i="10"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P2" i="8"/>
  <c r="X2" i="8"/>
  <c r="B2" i="8"/>
  <c r="Q2" i="8"/>
  <c r="Y2" i="8"/>
  <c r="G2" i="8"/>
  <c r="R2" i="8"/>
  <c r="Z2" i="8"/>
  <c r="AE2" i="8"/>
  <c r="C2" i="8"/>
  <c r="C6" i="8" s="1"/>
  <c r="K2" i="8"/>
  <c r="K6" i="8" s="1"/>
  <c r="S2" i="8"/>
  <c r="AA2" i="8"/>
  <c r="W2" i="8"/>
  <c r="D2" i="8"/>
  <c r="D6" i="8" s="1"/>
  <c r="L2" i="8"/>
  <c r="L6" i="8" s="1"/>
  <c r="T2" i="8"/>
  <c r="AB2" i="8"/>
  <c r="E2" i="8"/>
  <c r="E6" i="8" s="1"/>
  <c r="M2" i="8"/>
  <c r="M6" i="8" s="1"/>
  <c r="U2" i="8"/>
  <c r="AC2" i="8"/>
  <c r="F2" i="8"/>
  <c r="V2" i="8"/>
  <c r="AD2" i="8"/>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O2" i="2"/>
  <c r="Y47" i="61"/>
  <c r="Y59" i="61" s="1"/>
  <c r="Y136" i="59"/>
  <c r="Y144" i="59" s="1"/>
  <c r="P66" i="61"/>
  <c r="Q61" i="61"/>
  <c r="G106" i="60"/>
  <c r="G161" i="60" s="1"/>
  <c r="H51" i="60"/>
  <c r="AF47" i="61"/>
  <c r="AF59" i="61" s="1"/>
  <c r="AF136" i="59"/>
  <c r="G98" i="60"/>
  <c r="G153" i="60" s="1"/>
  <c r="H43" i="60"/>
  <c r="P32" i="61"/>
  <c r="Q32" i="61"/>
  <c r="Q57" i="61"/>
  <c r="O6" i="2"/>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G2" i="2"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F2" i="2" s="1"/>
  <c r="C284" i="60" a="1"/>
  <c r="C284" i="60" s="1"/>
  <c r="C289" i="60" s="1"/>
  <c r="B2" i="2" s="1"/>
  <c r="Z47" i="61"/>
  <c r="Z59" i="61" s="1"/>
  <c r="Z136" i="59"/>
  <c r="Z144" i="59" s="1"/>
  <c r="Z149" i="59" s="1"/>
  <c r="Q58" i="61"/>
  <c r="Q47" i="61"/>
  <c r="Q59" i="61" s="1"/>
  <c r="Q136" i="59"/>
  <c r="Q144" i="59" s="1"/>
  <c r="J160" i="60"/>
  <c r="I160" i="60"/>
  <c r="AD46" i="61"/>
  <c r="AD58" i="61" s="1"/>
  <c r="AD135" i="59"/>
  <c r="Q42" i="61"/>
  <c r="Q54" i="61" s="1"/>
  <c r="Q65" i="61" s="1"/>
  <c r="Q70" i="61" s="1"/>
  <c r="O2" i="8" s="1"/>
  <c r="Q131" i="59"/>
  <c r="Q142" i="59" s="1"/>
  <c r="I66" i="61"/>
  <c r="I71" i="61" s="1"/>
  <c r="G2" i="10" s="1"/>
  <c r="AD44" i="61"/>
  <c r="AD56" i="61" s="1"/>
  <c r="AD133" i="59"/>
  <c r="P38" i="61"/>
  <c r="Q38" i="61"/>
  <c r="P30" i="61"/>
  <c r="Q30" i="61"/>
  <c r="J126" i="60"/>
  <c r="I126" i="60"/>
  <c r="AE46" i="61"/>
  <c r="AE58" i="61" s="1"/>
  <c r="AE135" i="59"/>
  <c r="H285" i="60"/>
  <c r="H290" i="60" s="1"/>
  <c r="G6" i="2"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P6" i="8"/>
  <c r="I63" i="60"/>
  <c r="H63" i="60"/>
  <c r="H118" i="60" s="1"/>
  <c r="O6" i="8"/>
  <c r="G6" i="8"/>
  <c r="M2" i="9"/>
  <c r="B2" i="11"/>
  <c r="B2" i="15"/>
  <c r="B2" i="16"/>
  <c r="B2" i="12"/>
  <c r="B6" i="8"/>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N2" i="10" s="1"/>
  <c r="AG66" i="61"/>
  <c r="X66" i="61"/>
  <c r="I135" i="60"/>
  <c r="J135" i="60"/>
  <c r="Q66" i="61"/>
  <c r="Q71" i="61" s="1"/>
  <c r="O2" i="10"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I2" i="8" s="1"/>
  <c r="P70" i="61"/>
  <c r="N2" i="8" s="1"/>
  <c r="N6" i="8" s="1"/>
  <c r="AA65" i="61"/>
  <c r="AG65" i="61"/>
  <c r="V65" i="61"/>
  <c r="AB65" i="61"/>
  <c r="U65" i="61"/>
  <c r="AE65" i="61"/>
  <c r="AC65" i="61"/>
  <c r="Y65" i="61"/>
  <c r="Z65" i="61"/>
  <c r="AD65" i="61"/>
  <c r="S65" i="61"/>
  <c r="X65" i="61"/>
  <c r="AF65" i="61"/>
  <c r="T65" i="61"/>
  <c r="W65" i="61"/>
  <c r="I285" i="60"/>
  <c r="I290" i="60" s="1"/>
  <c r="H6" i="2" s="1"/>
  <c r="K257" i="60"/>
  <c r="J115" i="60"/>
  <c r="I115" i="60"/>
  <c r="J147" i="60"/>
  <c r="I147" i="60"/>
  <c r="AF147" i="59"/>
  <c r="Y148" i="59"/>
  <c r="J36" i="61"/>
  <c r="K60" i="61"/>
  <c r="J65" i="61"/>
  <c r="J70" i="61" s="1"/>
  <c r="H2" i="8" s="1"/>
  <c r="J66" i="61"/>
  <c r="J71" i="61" s="1"/>
  <c r="H2" i="10" s="1"/>
  <c r="I148" i="60"/>
  <c r="J148" i="60"/>
  <c r="AF144" i="59"/>
  <c r="AE144" i="59"/>
  <c r="AE149" i="59" s="1"/>
  <c r="I152" i="60"/>
  <c r="J152" i="60"/>
  <c r="J35" i="61"/>
  <c r="K59" i="61"/>
  <c r="AB149" i="59"/>
  <c r="I284" i="60"/>
  <c r="I289" i="60" s="1"/>
  <c r="H2" i="2"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1" i="61"/>
  <c r="K29" i="61"/>
  <c r="L29" i="61"/>
  <c r="L53" i="61"/>
  <c r="AG148" i="59"/>
  <c r="AD149" i="59"/>
  <c r="I153" i="60"/>
  <c r="J153" i="60"/>
  <c r="V66" i="61"/>
  <c r="Y66" i="61"/>
  <c r="K36" i="61"/>
  <c r="L36" i="61"/>
  <c r="L60" i="61"/>
  <c r="J284" i="60"/>
  <c r="J289" i="60" s="1"/>
  <c r="I2" i="2" s="1"/>
  <c r="L229" i="60"/>
  <c r="AF149" i="59"/>
  <c r="W66" i="61"/>
  <c r="K34" i="61"/>
  <c r="L34" i="61"/>
  <c r="L58" i="61"/>
  <c r="K33" i="61"/>
  <c r="L33" i="61"/>
  <c r="L57" i="61"/>
  <c r="I161" i="60"/>
  <c r="J161" i="60"/>
  <c r="AC66" i="61"/>
  <c r="AB66" i="61"/>
  <c r="K66" i="61"/>
  <c r="K71" i="61" s="1"/>
  <c r="I2" i="10" s="1"/>
  <c r="K32" i="61"/>
  <c r="L32" i="61"/>
  <c r="L56" i="61"/>
  <c r="J285" i="60"/>
  <c r="J290" i="60" s="1"/>
  <c r="I6" i="2" s="1"/>
  <c r="L257" i="60"/>
  <c r="K35" i="61"/>
  <c r="L35" i="61"/>
  <c r="L59" i="61"/>
  <c r="K67" i="61"/>
  <c r="K72" i="61" s="1"/>
  <c r="AG149" i="59"/>
  <c r="Z66" i="61"/>
  <c r="AA66" i="61"/>
  <c r="I157" i="60"/>
  <c r="J157" i="60"/>
  <c r="K31" i="61"/>
  <c r="L31" i="61"/>
  <c r="L55" i="61"/>
  <c r="L66" i="61" s="1"/>
  <c r="L71" i="61" s="1"/>
  <c r="J2" i="10"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J2" i="2" s="1"/>
  <c r="K285" i="60"/>
  <c r="K290" i="60" s="1"/>
  <c r="J6" i="2" s="1"/>
  <c r="I6" i="8"/>
  <c r="O2" i="9"/>
  <c r="I2" i="9"/>
  <c r="L65" i="61"/>
  <c r="L70"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C84" i="40"/>
  <c r="R147" i="40"/>
  <c r="R152" i="40" s="1"/>
  <c r="Q5" i="2" s="1"/>
  <c r="I147" i="40"/>
  <c r="I152" i="40" s="1"/>
  <c r="H5" i="2" s="1"/>
  <c r="P146" i="40"/>
  <c r="P151" i="40" s="1"/>
  <c r="O4" i="2" s="1"/>
  <c r="Q147" i="40"/>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C83" i="40"/>
  <c r="C81" i="40"/>
  <c r="C47" i="40"/>
  <c r="S146" i="40"/>
  <c r="S151" i="40" s="1"/>
  <c r="R4" i="2" s="1"/>
  <c r="H147" i="40"/>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H152" i="40"/>
  <c r="G5" i="2" s="1"/>
  <c r="G151" i="40"/>
  <c r="F4" i="2" s="1"/>
  <c r="AE152" i="40"/>
  <c r="AD5" i="2" s="1"/>
  <c r="I151" i="40"/>
  <c r="H4" i="2" s="1"/>
  <c r="F151" i="40"/>
  <c r="E4" i="2" s="1"/>
  <c r="Q152" i="40"/>
  <c r="P5" i="2" s="1"/>
  <c r="M152" i="40"/>
  <c r="L5" i="2" s="1"/>
  <c r="X151" i="40"/>
  <c r="W4"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8" i="11"/>
  <c r="AA5" i="9"/>
  <c r="AA8" i="12" s="1"/>
  <c r="AA4" i="9"/>
  <c r="Z5" i="9"/>
  <c r="Z8" i="11" s="1"/>
  <c r="Y5" i="9"/>
  <c r="Y4" i="9" s="1"/>
  <c r="X5" i="9"/>
  <c r="X8" i="15" s="1"/>
  <c r="W5" i="9"/>
  <c r="W8" i="12" s="1"/>
  <c r="V8" i="15"/>
  <c r="V8" i="16"/>
  <c r="V8" i="11"/>
  <c r="V5" i="9"/>
  <c r="V8" i="12" s="1"/>
  <c r="V4" i="9"/>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R8" i="11" l="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<sst xmlns="http://schemas.openxmlformats.org/spreadsheetml/2006/main" count="12060" uniqueCount="4476">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</sst>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18">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8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0" fillId="0" borderId="0" xfId="0"/>
    <xf numFmtId="0" fontId="13" fillId="0" borderId="1" xfId="2" applyFont="1">
      <alignment wrapText="1"/>
    </xf>
    <xf numFmtId="0" fontId="0" fillId="0" borderId="1" xfId="0" applyBorder="1"/>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topLeftCell="A50" workbookViewId="0">
      <selection activeCell="A61" sqref="A61"/>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row>
    <row r="11" spans="1:4" x14ac:dyDescent="0.25">
      <c r="B11" t="s">
        <v>1073</v>
      </c>
    </row>
    <row r="12" spans="1:4" x14ac:dyDescent="0.25">
      <c r="B12" s="6">
        <v>2019</v>
      </c>
    </row>
    <row r="13" spans="1:4" x14ac:dyDescent="0.25">
      <c r="B13" t="s">
        <v>1074</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70" t="s">
        <v>1339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70" t="s">
        <v>1339</v>
      </c>
      <c r="C69" s="170"/>
      <c r="D69" s="170"/>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c r="AG240" s="169"/>
      <c r="AH240" s="169"/>
      <c r="AI240" s="169"/>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69"/>
      <c r="C322" s="169"/>
      <c r="D322" s="169"/>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c r="AG322" s="169"/>
      <c r="AH322" s="169"/>
      <c r="AI322" s="169"/>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69"/>
      <c r="C434" s="169"/>
      <c r="D434" s="169"/>
      <c r="E434" s="169"/>
      <c r="F434" s="169"/>
      <c r="G434" s="169"/>
      <c r="H434" s="169"/>
      <c r="I434" s="169"/>
      <c r="J434" s="169"/>
      <c r="K434" s="169"/>
      <c r="L434" s="169"/>
      <c r="M434" s="169"/>
      <c r="N434" s="169"/>
      <c r="O434" s="169"/>
      <c r="P434" s="169"/>
      <c r="Q434" s="169"/>
      <c r="R434" s="169"/>
      <c r="S434" s="169"/>
      <c r="T434" s="169"/>
      <c r="U434" s="169"/>
      <c r="V434" s="169"/>
      <c r="W434" s="169"/>
      <c r="X434" s="169"/>
      <c r="Y434" s="169"/>
      <c r="Z434" s="169"/>
      <c r="AA434" s="169"/>
      <c r="AB434" s="169"/>
      <c r="AC434" s="169"/>
      <c r="AD434" s="169"/>
      <c r="AE434" s="169"/>
      <c r="AF434" s="169"/>
      <c r="AG434" s="169"/>
      <c r="AH434" s="169"/>
      <c r="AI434" s="169"/>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69"/>
      <c r="C539" s="169"/>
      <c r="D539" s="169"/>
      <c r="E539" s="169"/>
      <c r="F539" s="169"/>
      <c r="G539" s="169"/>
      <c r="H539" s="169"/>
      <c r="I539" s="169"/>
      <c r="J539" s="169"/>
      <c r="K539" s="169"/>
      <c r="L539" s="169"/>
      <c r="M539" s="169"/>
      <c r="N539" s="169"/>
      <c r="O539" s="169"/>
      <c r="P539" s="169"/>
      <c r="Q539" s="169"/>
      <c r="R539" s="169"/>
      <c r="S539" s="169"/>
      <c r="T539" s="169"/>
      <c r="U539" s="169"/>
      <c r="V539" s="169"/>
      <c r="W539" s="169"/>
      <c r="X539" s="169"/>
      <c r="Y539" s="169"/>
      <c r="Z539" s="169"/>
      <c r="AA539" s="169"/>
      <c r="AB539" s="169"/>
      <c r="AC539" s="169"/>
      <c r="AD539" s="169"/>
      <c r="AE539" s="169"/>
      <c r="AF539" s="169"/>
      <c r="AG539" s="169"/>
      <c r="AH539" s="169"/>
      <c r="AI539" s="169"/>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69"/>
      <c r="C620" s="169"/>
      <c r="D620" s="169"/>
      <c r="E620" s="169"/>
      <c r="F620" s="169"/>
      <c r="G620" s="169"/>
      <c r="H620" s="169"/>
      <c r="I620" s="169"/>
      <c r="J620" s="169"/>
      <c r="K620" s="169"/>
      <c r="L620" s="169"/>
      <c r="M620" s="169"/>
      <c r="N620" s="169"/>
      <c r="O620" s="169"/>
      <c r="P620" s="169"/>
      <c r="Q620" s="169"/>
      <c r="R620" s="169"/>
      <c r="S620" s="169"/>
      <c r="T620" s="169"/>
      <c r="U620" s="169"/>
      <c r="V620" s="169"/>
      <c r="W620" s="169"/>
      <c r="X620" s="169"/>
      <c r="Y620" s="169"/>
      <c r="Z620" s="169"/>
      <c r="AA620" s="169"/>
      <c r="AB620" s="169"/>
      <c r="AC620" s="169"/>
      <c r="AD620" s="169"/>
      <c r="AE620" s="169"/>
      <c r="AF620" s="169"/>
      <c r="AG620" s="169"/>
      <c r="AH620" s="169"/>
      <c r="AI620" s="169"/>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69"/>
      <c r="C692" s="169"/>
      <c r="D692" s="169"/>
      <c r="E692" s="169"/>
      <c r="F692" s="169"/>
      <c r="G692" s="169"/>
      <c r="H692" s="169"/>
      <c r="I692" s="169"/>
      <c r="J692" s="169"/>
      <c r="K692" s="169"/>
      <c r="L692" s="169"/>
      <c r="M692" s="169"/>
      <c r="N692" s="169"/>
      <c r="O692" s="169"/>
      <c r="P692" s="169"/>
      <c r="Q692" s="169"/>
      <c r="R692" s="169"/>
      <c r="S692" s="169"/>
      <c r="T692" s="169"/>
      <c r="U692" s="169"/>
      <c r="V692" s="169"/>
      <c r="W692" s="169"/>
      <c r="X692" s="169"/>
      <c r="Y692" s="169"/>
      <c r="Z692" s="169"/>
      <c r="AA692" s="169"/>
      <c r="AB692" s="169"/>
      <c r="AC692" s="169"/>
      <c r="AD692" s="169"/>
      <c r="AE692" s="169"/>
      <c r="AF692" s="169"/>
      <c r="AG692" s="169"/>
      <c r="AH692" s="169"/>
      <c r="AI692" s="169"/>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69"/>
      <c r="C868" s="169"/>
      <c r="D868" s="169"/>
      <c r="E868" s="169"/>
      <c r="F868" s="169"/>
      <c r="G868" s="169"/>
      <c r="H868" s="169"/>
      <c r="I868" s="169"/>
      <c r="J868" s="169"/>
      <c r="K868" s="169"/>
      <c r="L868" s="169"/>
      <c r="M868" s="169"/>
      <c r="N868" s="169"/>
      <c r="O868" s="169"/>
      <c r="P868" s="169"/>
      <c r="Q868" s="169"/>
      <c r="R868" s="169"/>
      <c r="S868" s="169"/>
      <c r="T868" s="169"/>
      <c r="U868" s="169"/>
      <c r="V868" s="169"/>
      <c r="W868" s="169"/>
      <c r="X868" s="169"/>
      <c r="Y868" s="169"/>
      <c r="Z868" s="169"/>
      <c r="AA868" s="169"/>
      <c r="AB868" s="169"/>
      <c r="AC868" s="169"/>
      <c r="AD868" s="169"/>
      <c r="AE868" s="169"/>
      <c r="AF868" s="169"/>
      <c r="AG868" s="169"/>
      <c r="AH868" s="169"/>
      <c r="AI868" s="169"/>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69"/>
      <c r="C951" s="169"/>
      <c r="D951" s="169"/>
      <c r="E951" s="169"/>
      <c r="F951" s="169"/>
      <c r="G951" s="169"/>
      <c r="H951" s="169"/>
      <c r="I951" s="169"/>
      <c r="J951" s="169"/>
      <c r="K951" s="169"/>
      <c r="L951" s="169"/>
      <c r="M951" s="169"/>
      <c r="N951" s="169"/>
      <c r="O951" s="169"/>
      <c r="P951" s="169"/>
      <c r="Q951" s="169"/>
      <c r="R951" s="169"/>
      <c r="S951" s="169"/>
      <c r="T951" s="169"/>
      <c r="U951" s="169"/>
      <c r="V951" s="169"/>
      <c r="W951" s="169"/>
      <c r="X951" s="169"/>
      <c r="Y951" s="169"/>
      <c r="Z951" s="169"/>
      <c r="AA951" s="169"/>
      <c r="AB951" s="169"/>
      <c r="AC951" s="169"/>
      <c r="AD951" s="169"/>
      <c r="AE951" s="169"/>
      <c r="AF951" s="169"/>
      <c r="AG951" s="169"/>
      <c r="AH951" s="169"/>
      <c r="AI951" s="169"/>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69"/>
      <c r="C1053" s="169"/>
      <c r="D1053" s="169"/>
      <c r="E1053" s="169"/>
      <c r="F1053" s="169"/>
      <c r="G1053" s="169"/>
      <c r="H1053" s="169"/>
      <c r="I1053" s="169"/>
      <c r="J1053" s="169"/>
      <c r="K1053" s="169"/>
      <c r="L1053" s="169"/>
      <c r="M1053" s="169"/>
      <c r="N1053" s="169"/>
      <c r="O1053" s="169"/>
      <c r="P1053" s="169"/>
      <c r="Q1053" s="169"/>
      <c r="R1053" s="169"/>
      <c r="S1053" s="169"/>
      <c r="T1053" s="169"/>
      <c r="U1053" s="169"/>
      <c r="V1053" s="169"/>
      <c r="W1053" s="169"/>
      <c r="X1053" s="169"/>
      <c r="Y1053" s="169"/>
      <c r="Z1053" s="169"/>
      <c r="AA1053" s="169"/>
      <c r="AB1053" s="169"/>
      <c r="AC1053" s="169"/>
      <c r="AD1053" s="169"/>
      <c r="AE1053" s="169"/>
      <c r="AF1053" s="169"/>
      <c r="AG1053" s="169"/>
      <c r="AH1053" s="169"/>
      <c r="AI1053" s="169"/>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69"/>
      <c r="C1151" s="169"/>
      <c r="D1151" s="169"/>
      <c r="E1151" s="169"/>
      <c r="F1151" s="169"/>
      <c r="G1151" s="169"/>
      <c r="H1151" s="169"/>
      <c r="I1151" s="169"/>
      <c r="J1151" s="169"/>
      <c r="K1151" s="169"/>
      <c r="L1151" s="169"/>
      <c r="M1151" s="169"/>
      <c r="N1151" s="169"/>
      <c r="O1151" s="169"/>
      <c r="P1151" s="169"/>
      <c r="Q1151" s="169"/>
      <c r="R1151" s="169"/>
      <c r="S1151" s="169"/>
      <c r="T1151" s="169"/>
      <c r="U1151" s="169"/>
      <c r="V1151" s="169"/>
      <c r="W1151" s="169"/>
      <c r="X1151" s="169"/>
      <c r="Y1151" s="169"/>
      <c r="Z1151" s="169"/>
      <c r="AA1151" s="169"/>
      <c r="AB1151" s="169"/>
      <c r="AC1151" s="169"/>
      <c r="AD1151" s="169"/>
      <c r="AE1151" s="169"/>
      <c r="AF1151" s="169"/>
      <c r="AG1151" s="169"/>
      <c r="AH1151" s="169"/>
      <c r="AI1151" s="169"/>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69"/>
      <c r="C1251" s="169"/>
      <c r="D1251" s="169"/>
      <c r="E1251" s="169"/>
      <c r="F1251" s="169"/>
      <c r="G1251" s="169"/>
      <c r="H1251" s="169"/>
      <c r="I1251" s="169"/>
      <c r="J1251" s="169"/>
      <c r="K1251" s="169"/>
      <c r="L1251" s="169"/>
      <c r="M1251" s="169"/>
      <c r="N1251" s="169"/>
      <c r="O1251" s="169"/>
      <c r="P1251" s="169"/>
      <c r="Q1251" s="169"/>
      <c r="R1251" s="169"/>
      <c r="S1251" s="169"/>
      <c r="T1251" s="169"/>
      <c r="U1251" s="169"/>
      <c r="V1251" s="169"/>
      <c r="W1251" s="169"/>
      <c r="X1251" s="169"/>
      <c r="Y1251" s="169"/>
      <c r="Z1251" s="169"/>
      <c r="AA1251" s="169"/>
      <c r="AB1251" s="169"/>
      <c r="AC1251" s="169"/>
      <c r="AD1251" s="169"/>
      <c r="AE1251" s="169"/>
      <c r="AF1251" s="169"/>
      <c r="AG1251" s="169"/>
      <c r="AH1251" s="169"/>
      <c r="AI1251" s="169"/>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69"/>
      <c r="C1466" s="169"/>
      <c r="D1466" s="169"/>
      <c r="E1466" s="169"/>
      <c r="F1466" s="169"/>
      <c r="G1466" s="169"/>
      <c r="H1466" s="169"/>
      <c r="I1466" s="169"/>
      <c r="J1466" s="169"/>
      <c r="K1466" s="169"/>
      <c r="L1466" s="169"/>
      <c r="M1466" s="169"/>
      <c r="N1466" s="169"/>
      <c r="O1466" s="169"/>
      <c r="P1466" s="169"/>
      <c r="Q1466" s="169"/>
      <c r="R1466" s="169"/>
      <c r="S1466" s="169"/>
      <c r="T1466" s="169"/>
      <c r="U1466" s="169"/>
      <c r="V1466" s="169"/>
      <c r="W1466" s="169"/>
      <c r="X1466" s="169"/>
      <c r="Y1466" s="169"/>
      <c r="Z1466" s="169"/>
      <c r="AA1466" s="169"/>
      <c r="AB1466" s="169"/>
      <c r="AC1466" s="169"/>
      <c r="AD1466" s="169"/>
      <c r="AE1466" s="169"/>
      <c r="AF1466" s="169"/>
      <c r="AG1466" s="169"/>
      <c r="AH1466" s="169"/>
      <c r="AI1466" s="169"/>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69"/>
      <c r="C1695" s="169"/>
      <c r="D1695" s="169"/>
      <c r="E1695" s="169"/>
      <c r="F1695" s="169"/>
      <c r="G1695" s="169"/>
      <c r="H1695" s="169"/>
      <c r="I1695" s="169"/>
      <c r="J1695" s="169"/>
      <c r="K1695" s="169"/>
      <c r="L1695" s="169"/>
      <c r="M1695" s="169"/>
      <c r="N1695" s="169"/>
      <c r="O1695" s="169"/>
      <c r="P1695" s="169"/>
      <c r="Q1695" s="169"/>
      <c r="R1695" s="169"/>
      <c r="S1695" s="169"/>
      <c r="T1695" s="169"/>
      <c r="U1695" s="169"/>
      <c r="V1695" s="169"/>
      <c r="W1695" s="169"/>
      <c r="X1695" s="169"/>
      <c r="Y1695" s="169"/>
      <c r="Z1695" s="169"/>
      <c r="AA1695" s="169"/>
      <c r="AB1695" s="169"/>
      <c r="AC1695" s="169"/>
      <c r="AD1695" s="169"/>
      <c r="AE1695" s="169"/>
      <c r="AF1695" s="169"/>
      <c r="AG1695" s="169"/>
      <c r="AH1695" s="169"/>
      <c r="AI1695" s="169"/>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69"/>
      <c r="C1972" s="169"/>
      <c r="D1972" s="169"/>
      <c r="E1972" s="169"/>
      <c r="F1972" s="169"/>
      <c r="G1972" s="169"/>
      <c r="H1972" s="169"/>
      <c r="I1972" s="169"/>
      <c r="J1972" s="169"/>
      <c r="K1972" s="169"/>
      <c r="L1972" s="169"/>
      <c r="M1972" s="169"/>
      <c r="N1972" s="169"/>
      <c r="O1972" s="169"/>
      <c r="P1972" s="169"/>
      <c r="Q1972" s="169"/>
      <c r="R1972" s="169"/>
      <c r="S1972" s="169"/>
      <c r="T1972" s="169"/>
      <c r="U1972" s="169"/>
      <c r="V1972" s="169"/>
      <c r="W1972" s="169"/>
      <c r="X1972" s="169"/>
      <c r="Y1972" s="169"/>
      <c r="Z1972" s="169"/>
      <c r="AA1972" s="169"/>
      <c r="AB1972" s="169"/>
      <c r="AC1972" s="169"/>
      <c r="AD1972" s="169"/>
      <c r="AE1972" s="169"/>
      <c r="AF1972" s="169"/>
      <c r="AG1972" s="169"/>
      <c r="AH1972" s="169"/>
      <c r="AI1972" s="169"/>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69"/>
      <c r="C2307" s="169"/>
      <c r="D2307" s="169"/>
      <c r="E2307" s="169"/>
      <c r="F2307" s="169"/>
      <c r="G2307" s="169"/>
      <c r="H2307" s="169"/>
      <c r="I2307" s="169"/>
      <c r="J2307" s="169"/>
      <c r="K2307" s="169"/>
      <c r="L2307" s="169"/>
      <c r="M2307" s="169"/>
      <c r="N2307" s="169"/>
      <c r="O2307" s="169"/>
      <c r="P2307" s="169"/>
      <c r="Q2307" s="169"/>
      <c r="R2307" s="169"/>
      <c r="S2307" s="169"/>
      <c r="T2307" s="169"/>
      <c r="U2307" s="169"/>
      <c r="V2307" s="169"/>
      <c r="W2307" s="169"/>
      <c r="X2307" s="169"/>
      <c r="Y2307" s="169"/>
      <c r="Z2307" s="169"/>
      <c r="AA2307" s="169"/>
      <c r="AB2307" s="169"/>
      <c r="AC2307" s="169"/>
      <c r="AD2307" s="169"/>
      <c r="AE2307" s="169"/>
      <c r="AF2307" s="169"/>
      <c r="AG2307" s="169"/>
      <c r="AH2307" s="169"/>
      <c r="AI2307" s="169"/>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69"/>
      <c r="C2627" s="169"/>
      <c r="D2627" s="169"/>
      <c r="E2627" s="169"/>
      <c r="F2627" s="169"/>
      <c r="G2627" s="169"/>
      <c r="H2627" s="169"/>
      <c r="I2627" s="169"/>
      <c r="J2627" s="169"/>
      <c r="K2627" s="169"/>
      <c r="L2627" s="169"/>
      <c r="M2627" s="169"/>
      <c r="N2627" s="169"/>
      <c r="O2627" s="169"/>
      <c r="P2627" s="169"/>
      <c r="Q2627" s="169"/>
      <c r="R2627" s="169"/>
      <c r="S2627" s="169"/>
      <c r="T2627" s="169"/>
      <c r="U2627" s="169"/>
      <c r="V2627" s="169"/>
      <c r="W2627" s="169"/>
      <c r="X2627" s="169"/>
      <c r="Y2627" s="169"/>
      <c r="Z2627" s="169"/>
      <c r="AA2627" s="169"/>
      <c r="AB2627" s="169"/>
      <c r="AC2627" s="169"/>
      <c r="AD2627" s="169"/>
      <c r="AE2627" s="169"/>
      <c r="AF2627" s="169"/>
      <c r="AG2627" s="169"/>
      <c r="AH2627" s="169"/>
      <c r="AI2627" s="169"/>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69"/>
      <c r="C2953" s="169"/>
      <c r="D2953" s="169"/>
      <c r="E2953" s="169"/>
      <c r="F2953" s="169"/>
      <c r="G2953" s="169"/>
      <c r="H2953" s="169"/>
      <c r="I2953" s="169"/>
      <c r="J2953" s="169"/>
      <c r="K2953" s="169"/>
      <c r="L2953" s="169"/>
      <c r="M2953" s="169"/>
      <c r="N2953" s="169"/>
      <c r="O2953" s="169"/>
      <c r="P2953" s="169"/>
      <c r="Q2953" s="169"/>
      <c r="R2953" s="169"/>
      <c r="S2953" s="169"/>
      <c r="T2953" s="169"/>
      <c r="U2953" s="169"/>
      <c r="V2953" s="169"/>
      <c r="W2953" s="169"/>
      <c r="X2953" s="169"/>
      <c r="Y2953" s="169"/>
      <c r="Z2953" s="169"/>
      <c r="AA2953" s="169"/>
      <c r="AB2953" s="169"/>
      <c r="AC2953" s="169"/>
      <c r="AD2953" s="169"/>
      <c r="AE2953" s="169"/>
      <c r="AF2953" s="169"/>
      <c r="AG2953" s="169"/>
      <c r="AH2953" s="169"/>
      <c r="AI2953" s="169"/>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69"/>
      <c r="C3275" s="169"/>
      <c r="D3275" s="169"/>
      <c r="E3275" s="169"/>
      <c r="F3275" s="169"/>
      <c r="G3275" s="169"/>
      <c r="H3275" s="169"/>
      <c r="I3275" s="169"/>
      <c r="J3275" s="169"/>
      <c r="K3275" s="169"/>
      <c r="L3275" s="169"/>
      <c r="M3275" s="169"/>
      <c r="N3275" s="169"/>
      <c r="O3275" s="169"/>
      <c r="P3275" s="169"/>
      <c r="Q3275" s="169"/>
      <c r="R3275" s="169"/>
      <c r="S3275" s="169"/>
      <c r="T3275" s="169"/>
      <c r="U3275" s="169"/>
      <c r="V3275" s="169"/>
      <c r="W3275" s="169"/>
      <c r="X3275" s="169"/>
      <c r="Y3275" s="169"/>
      <c r="Z3275" s="169"/>
      <c r="AA3275" s="169"/>
      <c r="AB3275" s="169"/>
      <c r="AC3275" s="169"/>
      <c r="AD3275" s="169"/>
      <c r="AE3275" s="169"/>
      <c r="AF3275" s="169"/>
      <c r="AG3275" s="169"/>
      <c r="AH3275" s="169"/>
      <c r="AI3275" s="169"/>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69"/>
      <c r="C3384" s="169"/>
      <c r="D3384" s="169"/>
      <c r="E3384" s="169"/>
      <c r="F3384" s="169"/>
      <c r="G3384" s="169"/>
      <c r="H3384" s="169"/>
      <c r="I3384" s="169"/>
      <c r="J3384" s="169"/>
      <c r="K3384" s="169"/>
      <c r="L3384" s="169"/>
      <c r="M3384" s="169"/>
      <c r="N3384" s="169"/>
      <c r="O3384" s="169"/>
      <c r="P3384" s="169"/>
      <c r="Q3384" s="169"/>
      <c r="R3384" s="169"/>
      <c r="S3384" s="169"/>
      <c r="T3384" s="169"/>
      <c r="U3384" s="169"/>
      <c r="V3384" s="169"/>
      <c r="W3384" s="169"/>
      <c r="X3384" s="169"/>
      <c r="Y3384" s="169"/>
      <c r="Z3384" s="169"/>
      <c r="AA3384" s="169"/>
      <c r="AB3384" s="169"/>
      <c r="AC3384" s="169"/>
      <c r="AD3384" s="169"/>
      <c r="AE3384" s="169"/>
      <c r="AF3384" s="169"/>
      <c r="AG3384" s="169"/>
      <c r="AH3384" s="169"/>
      <c r="AI3384" s="169"/>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69"/>
      <c r="C3509" s="169"/>
      <c r="D3509" s="169"/>
      <c r="E3509" s="169"/>
      <c r="F3509" s="169"/>
      <c r="G3509" s="169"/>
      <c r="H3509" s="169"/>
      <c r="I3509" s="169"/>
      <c r="J3509" s="169"/>
      <c r="K3509" s="169"/>
      <c r="L3509" s="169"/>
      <c r="M3509" s="169"/>
      <c r="N3509" s="169"/>
      <c r="O3509" s="169"/>
      <c r="P3509" s="169"/>
      <c r="Q3509" s="169"/>
      <c r="R3509" s="169"/>
      <c r="S3509" s="169"/>
      <c r="T3509" s="169"/>
      <c r="U3509" s="169"/>
      <c r="V3509" s="169"/>
      <c r="W3509" s="169"/>
      <c r="X3509" s="169"/>
      <c r="Y3509" s="169"/>
      <c r="Z3509" s="169"/>
      <c r="AA3509" s="169"/>
      <c r="AB3509" s="169"/>
      <c r="AC3509" s="169"/>
      <c r="AD3509" s="169"/>
      <c r="AE3509" s="169"/>
      <c r="AF3509" s="169"/>
      <c r="AG3509" s="169"/>
      <c r="AH3509" s="169"/>
      <c r="AI3509" s="169"/>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69"/>
      <c r="C3634" s="169"/>
      <c r="D3634" s="169"/>
      <c r="E3634" s="169"/>
      <c r="F3634" s="169"/>
      <c r="G3634" s="169"/>
      <c r="H3634" s="169"/>
      <c r="I3634" s="169"/>
      <c r="J3634" s="169"/>
      <c r="K3634" s="169"/>
      <c r="L3634" s="169"/>
      <c r="M3634" s="169"/>
      <c r="N3634" s="169"/>
      <c r="O3634" s="169"/>
      <c r="P3634" s="169"/>
      <c r="Q3634" s="169"/>
      <c r="R3634" s="169"/>
      <c r="S3634" s="169"/>
      <c r="T3634" s="169"/>
      <c r="U3634" s="169"/>
      <c r="V3634" s="169"/>
      <c r="W3634" s="169"/>
      <c r="X3634" s="169"/>
      <c r="Y3634" s="169"/>
      <c r="Z3634" s="169"/>
      <c r="AA3634" s="169"/>
      <c r="AB3634" s="169"/>
      <c r="AC3634" s="169"/>
      <c r="AD3634" s="169"/>
      <c r="AE3634" s="169"/>
      <c r="AF3634" s="169"/>
      <c r="AG3634" s="169"/>
      <c r="AH3634" s="169"/>
      <c r="AI3634" s="169"/>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69"/>
      <c r="C3759" s="169"/>
      <c r="D3759" s="169"/>
      <c r="E3759" s="169"/>
      <c r="F3759" s="169"/>
      <c r="G3759" s="169"/>
      <c r="H3759" s="169"/>
      <c r="I3759" s="169"/>
      <c r="J3759" s="169"/>
      <c r="K3759" s="169"/>
      <c r="L3759" s="169"/>
      <c r="M3759" s="169"/>
      <c r="N3759" s="169"/>
      <c r="O3759" s="169"/>
      <c r="P3759" s="169"/>
      <c r="Q3759" s="169"/>
      <c r="R3759" s="169"/>
      <c r="S3759" s="169"/>
      <c r="T3759" s="169"/>
      <c r="U3759" s="169"/>
      <c r="V3759" s="169"/>
      <c r="W3759" s="169"/>
      <c r="X3759" s="169"/>
      <c r="Y3759" s="169"/>
      <c r="Z3759" s="169"/>
      <c r="AA3759" s="169"/>
      <c r="AB3759" s="169"/>
      <c r="AC3759" s="169"/>
      <c r="AD3759" s="169"/>
      <c r="AE3759" s="169"/>
      <c r="AF3759" s="169"/>
      <c r="AG3759" s="169"/>
      <c r="AH3759" s="169"/>
      <c r="AI3759" s="169"/>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69"/>
      <c r="C3884" s="169"/>
      <c r="D3884" s="169"/>
      <c r="E3884" s="169"/>
      <c r="F3884" s="169"/>
      <c r="G3884" s="169"/>
      <c r="H3884" s="169"/>
      <c r="I3884" s="169"/>
      <c r="J3884" s="169"/>
      <c r="K3884" s="169"/>
      <c r="L3884" s="169"/>
      <c r="M3884" s="169"/>
      <c r="N3884" s="169"/>
      <c r="O3884" s="169"/>
      <c r="P3884" s="169"/>
      <c r="Q3884" s="169"/>
      <c r="R3884" s="169"/>
      <c r="S3884" s="169"/>
      <c r="T3884" s="169"/>
      <c r="U3884" s="169"/>
      <c r="V3884" s="169"/>
      <c r="W3884" s="169"/>
      <c r="X3884" s="169"/>
      <c r="Y3884" s="169"/>
      <c r="Z3884" s="169"/>
      <c r="AA3884" s="169"/>
      <c r="AB3884" s="169"/>
      <c r="AC3884" s="169"/>
      <c r="AD3884" s="169"/>
      <c r="AE3884" s="169"/>
      <c r="AF3884" s="169"/>
      <c r="AG3884" s="169"/>
      <c r="AH3884" s="169"/>
      <c r="AI3884" s="169"/>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69"/>
      <c r="C4009" s="169"/>
      <c r="D4009" s="169"/>
      <c r="E4009" s="169"/>
      <c r="F4009" s="169"/>
      <c r="G4009" s="169"/>
      <c r="H4009" s="169"/>
      <c r="I4009" s="169"/>
      <c r="J4009" s="169"/>
      <c r="K4009" s="169"/>
      <c r="L4009" s="169"/>
      <c r="M4009" s="169"/>
      <c r="N4009" s="169"/>
      <c r="O4009" s="169"/>
      <c r="P4009" s="169"/>
      <c r="Q4009" s="169"/>
      <c r="R4009" s="169"/>
      <c r="S4009" s="169"/>
      <c r="T4009" s="169"/>
      <c r="U4009" s="169"/>
      <c r="V4009" s="169"/>
      <c r="W4009" s="169"/>
      <c r="X4009" s="169"/>
      <c r="Y4009" s="169"/>
      <c r="Z4009" s="169"/>
      <c r="AA4009" s="169"/>
      <c r="AB4009" s="169"/>
      <c r="AC4009" s="169"/>
      <c r="AD4009" s="169"/>
      <c r="AE4009" s="169"/>
      <c r="AF4009" s="169"/>
      <c r="AG4009" s="169"/>
      <c r="AH4009" s="169"/>
      <c r="AI4009" s="169"/>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69"/>
      <c r="C4134" s="169"/>
      <c r="D4134" s="169"/>
      <c r="E4134" s="169"/>
      <c r="F4134" s="169"/>
      <c r="G4134" s="169"/>
      <c r="H4134" s="169"/>
      <c r="I4134" s="169"/>
      <c r="J4134" s="169"/>
      <c r="K4134" s="169"/>
      <c r="L4134" s="169"/>
      <c r="M4134" s="169"/>
      <c r="N4134" s="169"/>
      <c r="O4134" s="169"/>
      <c r="P4134" s="169"/>
      <c r="Q4134" s="169"/>
      <c r="R4134" s="169"/>
      <c r="S4134" s="169"/>
      <c r="T4134" s="169"/>
      <c r="U4134" s="169"/>
      <c r="V4134" s="169"/>
      <c r="W4134" s="169"/>
      <c r="X4134" s="169"/>
      <c r="Y4134" s="169"/>
      <c r="Z4134" s="169"/>
      <c r="AA4134" s="169"/>
      <c r="AB4134" s="169"/>
      <c r="AC4134" s="169"/>
      <c r="AD4134" s="169"/>
      <c r="AE4134" s="169"/>
      <c r="AF4134" s="169"/>
      <c r="AG4134" s="169"/>
      <c r="AH4134" s="169"/>
      <c r="AI4134" s="169"/>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69"/>
      <c r="C4259" s="169"/>
      <c r="D4259" s="169"/>
      <c r="E4259" s="169"/>
      <c r="F4259" s="169"/>
      <c r="G4259" s="169"/>
      <c r="H4259" s="169"/>
      <c r="I4259" s="169"/>
      <c r="J4259" s="169"/>
      <c r="K4259" s="169"/>
      <c r="L4259" s="169"/>
      <c r="M4259" s="169"/>
      <c r="N4259" s="169"/>
      <c r="O4259" s="169"/>
      <c r="P4259" s="169"/>
      <c r="Q4259" s="169"/>
      <c r="R4259" s="169"/>
      <c r="S4259" s="169"/>
      <c r="T4259" s="169"/>
      <c r="U4259" s="169"/>
      <c r="V4259" s="169"/>
      <c r="W4259" s="169"/>
      <c r="X4259" s="169"/>
      <c r="Y4259" s="169"/>
      <c r="Z4259" s="169"/>
      <c r="AA4259" s="169"/>
      <c r="AB4259" s="169"/>
      <c r="AC4259" s="169"/>
      <c r="AD4259" s="169"/>
      <c r="AE4259" s="169"/>
      <c r="AF4259" s="169"/>
      <c r="AG4259" s="169"/>
      <c r="AH4259" s="169"/>
      <c r="AI4259" s="169"/>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69"/>
      <c r="C4384" s="169"/>
      <c r="D4384" s="169"/>
      <c r="E4384" s="169"/>
      <c r="F4384" s="169"/>
      <c r="G4384" s="169"/>
      <c r="H4384" s="169"/>
      <c r="I4384" s="169"/>
      <c r="J4384" s="169"/>
      <c r="K4384" s="169"/>
      <c r="L4384" s="169"/>
      <c r="M4384" s="169"/>
      <c r="N4384" s="169"/>
      <c r="O4384" s="169"/>
      <c r="P4384" s="169"/>
      <c r="Q4384" s="169"/>
      <c r="R4384" s="169"/>
      <c r="S4384" s="169"/>
      <c r="T4384" s="169"/>
      <c r="U4384" s="169"/>
      <c r="V4384" s="169"/>
      <c r="W4384" s="169"/>
      <c r="X4384" s="169"/>
      <c r="Y4384" s="169"/>
      <c r="Z4384" s="169"/>
      <c r="AA4384" s="169"/>
      <c r="AB4384" s="169"/>
      <c r="AC4384" s="169"/>
      <c r="AD4384" s="169"/>
      <c r="AE4384" s="169"/>
      <c r="AF4384" s="169"/>
      <c r="AG4384" s="169"/>
      <c r="AH4384" s="169"/>
      <c r="AI4384" s="169"/>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70" t="s">
        <v>1391</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c r="AD67" s="171"/>
      <c r="AE67" s="171"/>
      <c r="AF67" s="171"/>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70" t="s">
        <v>1542</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c r="AD146" s="171"/>
      <c r="AE146" s="171"/>
      <c r="AF146" s="171"/>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70" t="s">
        <v>1612</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69"/>
      <c r="C258" s="169"/>
      <c r="D258" s="169"/>
      <c r="E258" s="169"/>
      <c r="F258" s="169"/>
      <c r="G258" s="169"/>
      <c r="H258" s="169"/>
      <c r="I258" s="169"/>
      <c r="J258" s="169"/>
      <c r="K258" s="169"/>
      <c r="L258" s="169"/>
      <c r="M258" s="169"/>
      <c r="N258" s="169"/>
      <c r="O258" s="169"/>
      <c r="P258" s="169"/>
      <c r="Q258" s="169"/>
      <c r="R258" s="169"/>
      <c r="S258" s="169"/>
      <c r="T258" s="169"/>
      <c r="U258" s="169"/>
      <c r="V258" s="169"/>
      <c r="W258" s="169"/>
      <c r="X258" s="169"/>
      <c r="Y258" s="169"/>
      <c r="Z258" s="169"/>
      <c r="AA258" s="169"/>
      <c r="AB258" s="169"/>
      <c r="AC258" s="169"/>
      <c r="AD258" s="169"/>
      <c r="AE258" s="169"/>
      <c r="AF258" s="169"/>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69"/>
      <c r="C340" s="169"/>
      <c r="D340" s="169"/>
      <c r="E340" s="169"/>
      <c r="F340" s="169"/>
      <c r="G340" s="169"/>
      <c r="H340" s="169"/>
      <c r="I340" s="169"/>
      <c r="J340" s="169"/>
      <c r="K340" s="169"/>
      <c r="L340" s="169"/>
      <c r="M340" s="169"/>
      <c r="N340" s="169"/>
      <c r="O340" s="169"/>
      <c r="P340" s="169"/>
      <c r="Q340" s="169"/>
      <c r="R340" s="169"/>
      <c r="S340" s="169"/>
      <c r="T340" s="169"/>
      <c r="U340" s="169"/>
      <c r="V340" s="169"/>
      <c r="W340" s="169"/>
      <c r="X340" s="169"/>
      <c r="Y340" s="169"/>
      <c r="Z340" s="169"/>
      <c r="AA340" s="169"/>
      <c r="AB340" s="169"/>
      <c r="AC340" s="169"/>
      <c r="AD340" s="169"/>
      <c r="AE340" s="169"/>
      <c r="AF340" s="169"/>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69"/>
      <c r="C452" s="169"/>
      <c r="D452" s="169"/>
      <c r="E452" s="169"/>
      <c r="F452" s="169"/>
      <c r="G452" s="169"/>
      <c r="H452" s="169"/>
      <c r="I452" s="169"/>
      <c r="J452" s="169"/>
      <c r="K452" s="169"/>
      <c r="L452" s="169"/>
      <c r="M452" s="169"/>
      <c r="N452" s="169"/>
      <c r="O452" s="169"/>
      <c r="P452" s="169"/>
      <c r="Q452" s="169"/>
      <c r="R452" s="169"/>
      <c r="S452" s="169"/>
      <c r="T452" s="169"/>
      <c r="U452" s="169"/>
      <c r="V452" s="169"/>
      <c r="W452" s="169"/>
      <c r="X452" s="169"/>
      <c r="Y452" s="169"/>
      <c r="Z452" s="169"/>
      <c r="AA452" s="169"/>
      <c r="AB452" s="169"/>
      <c r="AC452" s="169"/>
      <c r="AD452" s="169"/>
      <c r="AE452" s="169"/>
      <c r="AF452" s="169"/>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69"/>
      <c r="C557" s="169"/>
      <c r="D557" s="169"/>
      <c r="E557" s="169"/>
      <c r="F557" s="169"/>
      <c r="G557" s="169"/>
      <c r="H557" s="169"/>
      <c r="I557" s="169"/>
      <c r="J557" s="169"/>
      <c r="K557" s="169"/>
      <c r="L557" s="169"/>
      <c r="M557" s="169"/>
      <c r="N557" s="169"/>
      <c r="O557" s="169"/>
      <c r="P557" s="169"/>
      <c r="Q557" s="169"/>
      <c r="R557" s="169"/>
      <c r="S557" s="169"/>
      <c r="T557" s="169"/>
      <c r="U557" s="169"/>
      <c r="V557" s="169"/>
      <c r="W557" s="169"/>
      <c r="X557" s="169"/>
      <c r="Y557" s="169"/>
      <c r="Z557" s="169"/>
      <c r="AA557" s="169"/>
      <c r="AB557" s="169"/>
      <c r="AC557" s="169"/>
      <c r="AD557" s="169"/>
      <c r="AE557" s="169"/>
      <c r="AF557" s="169"/>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69"/>
      <c r="C638" s="169"/>
      <c r="D638" s="169"/>
      <c r="E638" s="169"/>
      <c r="F638" s="169"/>
      <c r="G638" s="169"/>
      <c r="H638" s="169"/>
      <c r="I638" s="169"/>
      <c r="J638" s="169"/>
      <c r="K638" s="169"/>
      <c r="L638" s="169"/>
      <c r="M638" s="169"/>
      <c r="N638" s="169"/>
      <c r="O638" s="169"/>
      <c r="P638" s="169"/>
      <c r="Q638" s="169"/>
      <c r="R638" s="169"/>
      <c r="S638" s="169"/>
      <c r="T638" s="169"/>
      <c r="U638" s="169"/>
      <c r="V638" s="169"/>
      <c r="W638" s="169"/>
      <c r="X638" s="169"/>
      <c r="Y638" s="169"/>
      <c r="Z638" s="169"/>
      <c r="AA638" s="169"/>
      <c r="AB638" s="169"/>
      <c r="AC638" s="169"/>
      <c r="AD638" s="169"/>
      <c r="AE638" s="169"/>
      <c r="AF638" s="169"/>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69"/>
      <c r="C710" s="169"/>
      <c r="D710" s="169"/>
      <c r="E710" s="169"/>
      <c r="F710" s="169"/>
      <c r="G710" s="169"/>
      <c r="H710" s="169"/>
      <c r="I710" s="169"/>
      <c r="J710" s="169"/>
      <c r="K710" s="169"/>
      <c r="L710" s="169"/>
      <c r="M710" s="169"/>
      <c r="N710" s="169"/>
      <c r="O710" s="169"/>
      <c r="P710" s="169"/>
      <c r="Q710" s="169"/>
      <c r="R710" s="169"/>
      <c r="S710" s="169"/>
      <c r="T710" s="169"/>
      <c r="U710" s="169"/>
      <c r="V710" s="169"/>
      <c r="W710" s="169"/>
      <c r="X710" s="169"/>
      <c r="Y710" s="169"/>
      <c r="Z710" s="169"/>
      <c r="AA710" s="169"/>
      <c r="AB710" s="169"/>
      <c r="AC710" s="169"/>
      <c r="AD710" s="169"/>
      <c r="AE710" s="169"/>
      <c r="AF710" s="169"/>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69"/>
      <c r="C886" s="169"/>
      <c r="D886" s="169"/>
      <c r="E886" s="169"/>
      <c r="F886" s="169"/>
      <c r="G886" s="169"/>
      <c r="H886" s="169"/>
      <c r="I886" s="169"/>
      <c r="J886" s="169"/>
      <c r="K886" s="169"/>
      <c r="L886" s="169"/>
      <c r="M886" s="169"/>
      <c r="N886" s="169"/>
      <c r="O886" s="169"/>
      <c r="P886" s="169"/>
      <c r="Q886" s="169"/>
      <c r="R886" s="169"/>
      <c r="S886" s="169"/>
      <c r="T886" s="169"/>
      <c r="U886" s="169"/>
      <c r="V886" s="169"/>
      <c r="W886" s="169"/>
      <c r="X886" s="169"/>
      <c r="Y886" s="169"/>
      <c r="Z886" s="169"/>
      <c r="AA886" s="169"/>
      <c r="AB886" s="169"/>
      <c r="AC886" s="169"/>
      <c r="AD886" s="169"/>
      <c r="AE886" s="169"/>
      <c r="AF886" s="169"/>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69"/>
      <c r="C969" s="169"/>
      <c r="D969" s="169"/>
      <c r="E969" s="169"/>
      <c r="F969" s="169"/>
      <c r="G969" s="169"/>
      <c r="H969" s="169"/>
      <c r="I969" s="169"/>
      <c r="J969" s="169"/>
      <c r="K969" s="169"/>
      <c r="L969" s="169"/>
      <c r="M969" s="169"/>
      <c r="N969" s="169"/>
      <c r="O969" s="169"/>
      <c r="P969" s="169"/>
      <c r="Q969" s="169"/>
      <c r="R969" s="169"/>
      <c r="S969" s="169"/>
      <c r="T969" s="169"/>
      <c r="U969" s="169"/>
      <c r="V969" s="169"/>
      <c r="W969" s="169"/>
      <c r="X969" s="169"/>
      <c r="Y969" s="169"/>
      <c r="Z969" s="169"/>
      <c r="AA969" s="169"/>
      <c r="AB969" s="169"/>
      <c r="AC969" s="169"/>
      <c r="AD969" s="169"/>
      <c r="AE969" s="169"/>
      <c r="AF969" s="169"/>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69"/>
      <c r="C1071" s="169"/>
      <c r="D1071" s="169"/>
      <c r="E1071" s="169"/>
      <c r="F1071" s="169"/>
      <c r="G1071" s="169"/>
      <c r="H1071" s="169"/>
      <c r="I1071" s="169"/>
      <c r="J1071" s="169"/>
      <c r="K1071" s="169"/>
      <c r="L1071" s="169"/>
      <c r="M1071" s="169"/>
      <c r="N1071" s="169"/>
      <c r="O1071" s="169"/>
      <c r="P1071" s="169"/>
      <c r="Q1071" s="169"/>
      <c r="R1071" s="169"/>
      <c r="S1071" s="169"/>
      <c r="T1071" s="169"/>
      <c r="U1071" s="169"/>
      <c r="V1071" s="169"/>
      <c r="W1071" s="169"/>
      <c r="X1071" s="169"/>
      <c r="Y1071" s="169"/>
      <c r="Z1071" s="169"/>
      <c r="AA1071" s="169"/>
      <c r="AB1071" s="169"/>
      <c r="AC1071" s="169"/>
      <c r="AD1071" s="169"/>
      <c r="AE1071" s="169"/>
      <c r="AF1071" s="169"/>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69"/>
      <c r="C1169" s="169"/>
      <c r="D1169" s="169"/>
      <c r="E1169" s="169"/>
      <c r="F1169" s="169"/>
      <c r="G1169" s="169"/>
      <c r="H1169" s="169"/>
      <c r="I1169" s="169"/>
      <c r="J1169" s="169"/>
      <c r="K1169" s="169"/>
      <c r="L1169" s="169"/>
      <c r="M1169" s="169"/>
      <c r="N1169" s="169"/>
      <c r="O1169" s="169"/>
      <c r="P1169" s="169"/>
      <c r="Q1169" s="169"/>
      <c r="R1169" s="169"/>
      <c r="S1169" s="169"/>
      <c r="T1169" s="169"/>
      <c r="U1169" s="169"/>
      <c r="V1169" s="169"/>
      <c r="W1169" s="169"/>
      <c r="X1169" s="169"/>
      <c r="Y1169" s="169"/>
      <c r="Z1169" s="169"/>
      <c r="AA1169" s="169"/>
      <c r="AB1169" s="169"/>
      <c r="AC1169" s="169"/>
      <c r="AD1169" s="169"/>
      <c r="AE1169" s="169"/>
      <c r="AF1169" s="169"/>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69"/>
      <c r="C1269" s="169"/>
      <c r="D1269" s="169"/>
      <c r="E1269" s="169"/>
      <c r="F1269" s="169"/>
      <c r="G1269" s="169"/>
      <c r="H1269" s="169"/>
      <c r="I1269" s="169"/>
      <c r="J1269" s="169"/>
      <c r="K1269" s="169"/>
      <c r="L1269" s="169"/>
      <c r="M1269" s="169"/>
      <c r="N1269" s="169"/>
      <c r="O1269" s="169"/>
      <c r="P1269" s="169"/>
      <c r="Q1269" s="169"/>
      <c r="R1269" s="169"/>
      <c r="S1269" s="169"/>
      <c r="T1269" s="169"/>
      <c r="U1269" s="169"/>
      <c r="V1269" s="169"/>
      <c r="W1269" s="169"/>
      <c r="X1269" s="169"/>
      <c r="Y1269" s="169"/>
      <c r="Z1269" s="169"/>
      <c r="AA1269" s="169"/>
      <c r="AB1269" s="169"/>
      <c r="AC1269" s="169"/>
      <c r="AD1269" s="169"/>
      <c r="AE1269" s="169"/>
      <c r="AF1269" s="169"/>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69"/>
      <c r="C1484" s="169"/>
      <c r="D1484" s="169"/>
      <c r="E1484" s="169"/>
      <c r="F1484" s="169"/>
      <c r="G1484" s="169"/>
      <c r="H1484" s="169"/>
      <c r="I1484" s="169"/>
      <c r="J1484" s="169"/>
      <c r="K1484" s="169"/>
      <c r="L1484" s="169"/>
      <c r="M1484" s="169"/>
      <c r="N1484" s="169"/>
      <c r="O1484" s="169"/>
      <c r="P1484" s="169"/>
      <c r="Q1484" s="169"/>
      <c r="R1484" s="169"/>
      <c r="S1484" s="169"/>
      <c r="T1484" s="169"/>
      <c r="U1484" s="169"/>
      <c r="V1484" s="169"/>
      <c r="W1484" s="169"/>
      <c r="X1484" s="169"/>
      <c r="Y1484" s="169"/>
      <c r="Z1484" s="169"/>
      <c r="AA1484" s="169"/>
      <c r="AB1484" s="169"/>
      <c r="AC1484" s="169"/>
      <c r="AD1484" s="169"/>
      <c r="AE1484" s="169"/>
      <c r="AF1484" s="169"/>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69"/>
      <c r="C1713" s="169"/>
      <c r="D1713" s="169"/>
      <c r="E1713" s="169"/>
      <c r="F1713" s="169"/>
      <c r="G1713" s="169"/>
      <c r="H1713" s="169"/>
      <c r="I1713" s="169"/>
      <c r="J1713" s="169"/>
      <c r="K1713" s="169"/>
      <c r="L1713" s="169"/>
      <c r="M1713" s="169"/>
      <c r="N1713" s="169"/>
      <c r="O1713" s="169"/>
      <c r="P1713" s="169"/>
      <c r="Q1713" s="169"/>
      <c r="R1713" s="169"/>
      <c r="S1713" s="169"/>
      <c r="T1713" s="169"/>
      <c r="U1713" s="169"/>
      <c r="V1713" s="169"/>
      <c r="W1713" s="169"/>
      <c r="X1713" s="169"/>
      <c r="Y1713" s="169"/>
      <c r="Z1713" s="169"/>
      <c r="AA1713" s="169"/>
      <c r="AB1713" s="169"/>
      <c r="AC1713" s="169"/>
      <c r="AD1713" s="169"/>
      <c r="AE1713" s="169"/>
      <c r="AF1713" s="169"/>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69"/>
      <c r="C1990" s="169"/>
      <c r="D1990" s="169"/>
      <c r="E1990" s="169"/>
      <c r="F1990" s="169"/>
      <c r="G1990" s="169"/>
      <c r="H1990" s="169"/>
      <c r="I1990" s="169"/>
      <c r="J1990" s="169"/>
      <c r="K1990" s="169"/>
      <c r="L1990" s="169"/>
      <c r="M1990" s="169"/>
      <c r="N1990" s="169"/>
      <c r="O1990" s="169"/>
      <c r="P1990" s="169"/>
      <c r="Q1990" s="169"/>
      <c r="R1990" s="169"/>
      <c r="S1990" s="169"/>
      <c r="T1990" s="169"/>
      <c r="U1990" s="169"/>
      <c r="V1990" s="169"/>
      <c r="W1990" s="169"/>
      <c r="X1990" s="169"/>
      <c r="Y1990" s="169"/>
      <c r="Z1990" s="169"/>
      <c r="AA1990" s="169"/>
      <c r="AB1990" s="169"/>
      <c r="AC1990" s="169"/>
      <c r="AD1990" s="169"/>
      <c r="AE1990" s="169"/>
      <c r="AF1990" s="169"/>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69"/>
      <c r="C2325" s="169"/>
      <c r="D2325" s="169"/>
      <c r="E2325" s="169"/>
      <c r="F2325" s="169"/>
      <c r="G2325" s="169"/>
      <c r="H2325" s="169"/>
      <c r="I2325" s="169"/>
      <c r="J2325" s="169"/>
      <c r="K2325" s="169"/>
      <c r="L2325" s="169"/>
      <c r="M2325" s="169"/>
      <c r="N2325" s="169"/>
      <c r="O2325" s="169"/>
      <c r="P2325" s="169"/>
      <c r="Q2325" s="169"/>
      <c r="R2325" s="169"/>
      <c r="S2325" s="169"/>
      <c r="T2325" s="169"/>
      <c r="U2325" s="169"/>
      <c r="V2325" s="169"/>
      <c r="W2325" s="169"/>
      <c r="X2325" s="169"/>
      <c r="Y2325" s="169"/>
      <c r="Z2325" s="169"/>
      <c r="AA2325" s="169"/>
      <c r="AB2325" s="169"/>
      <c r="AC2325" s="169"/>
      <c r="AD2325" s="169"/>
      <c r="AE2325" s="169"/>
      <c r="AF2325" s="169"/>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69"/>
      <c r="C2645" s="169"/>
      <c r="D2645" s="169"/>
      <c r="E2645" s="169"/>
      <c r="F2645" s="169"/>
      <c r="G2645" s="169"/>
      <c r="H2645" s="169"/>
      <c r="I2645" s="169"/>
      <c r="J2645" s="169"/>
      <c r="K2645" s="169"/>
      <c r="L2645" s="169"/>
      <c r="M2645" s="169"/>
      <c r="N2645" s="169"/>
      <c r="O2645" s="169"/>
      <c r="P2645" s="169"/>
      <c r="Q2645" s="169"/>
      <c r="R2645" s="169"/>
      <c r="S2645" s="169"/>
      <c r="T2645" s="169"/>
      <c r="U2645" s="169"/>
      <c r="V2645" s="169"/>
      <c r="W2645" s="169"/>
      <c r="X2645" s="169"/>
      <c r="Y2645" s="169"/>
      <c r="Z2645" s="169"/>
      <c r="AA2645" s="169"/>
      <c r="AB2645" s="169"/>
      <c r="AC2645" s="169"/>
      <c r="AD2645" s="169"/>
      <c r="AE2645" s="169"/>
      <c r="AF2645" s="169"/>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69"/>
      <c r="C2971" s="169"/>
      <c r="D2971" s="169"/>
      <c r="E2971" s="169"/>
      <c r="F2971" s="169"/>
      <c r="G2971" s="169"/>
      <c r="H2971" s="169"/>
      <c r="I2971" s="169"/>
      <c r="J2971" s="169"/>
      <c r="K2971" s="169"/>
      <c r="L2971" s="169"/>
      <c r="M2971" s="169"/>
      <c r="N2971" s="169"/>
      <c r="O2971" s="169"/>
      <c r="P2971" s="169"/>
      <c r="Q2971" s="169"/>
      <c r="R2971" s="169"/>
      <c r="S2971" s="169"/>
      <c r="T2971" s="169"/>
      <c r="U2971" s="169"/>
      <c r="V2971" s="169"/>
      <c r="W2971" s="169"/>
      <c r="X2971" s="169"/>
      <c r="Y2971" s="169"/>
      <c r="Z2971" s="169"/>
      <c r="AA2971" s="169"/>
      <c r="AB2971" s="169"/>
      <c r="AC2971" s="169"/>
      <c r="AD2971" s="169"/>
      <c r="AE2971" s="169"/>
      <c r="AF2971" s="169"/>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69"/>
      <c r="C3293" s="169"/>
      <c r="D3293" s="169"/>
      <c r="E3293" s="169"/>
      <c r="F3293" s="169"/>
      <c r="G3293" s="169"/>
      <c r="H3293" s="169"/>
      <c r="I3293" s="169"/>
      <c r="J3293" s="169"/>
      <c r="K3293" s="169"/>
      <c r="L3293" s="169"/>
      <c r="M3293" s="169"/>
      <c r="N3293" s="169"/>
      <c r="O3293" s="169"/>
      <c r="P3293" s="169"/>
      <c r="Q3293" s="169"/>
      <c r="R3293" s="169"/>
      <c r="S3293" s="169"/>
      <c r="T3293" s="169"/>
      <c r="U3293" s="169"/>
      <c r="V3293" s="169"/>
      <c r="W3293" s="169"/>
      <c r="X3293" s="169"/>
      <c r="Y3293" s="169"/>
      <c r="Z3293" s="169"/>
      <c r="AA3293" s="169"/>
      <c r="AB3293" s="169"/>
      <c r="AC3293" s="169"/>
      <c r="AD3293" s="169"/>
      <c r="AE3293" s="169"/>
      <c r="AF3293" s="169"/>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69"/>
      <c r="C3402" s="169"/>
      <c r="D3402" s="169"/>
      <c r="E3402" s="169"/>
      <c r="F3402" s="169"/>
      <c r="G3402" s="169"/>
      <c r="H3402" s="169"/>
      <c r="I3402" s="169"/>
      <c r="J3402" s="169"/>
      <c r="K3402" s="169"/>
      <c r="L3402" s="169"/>
      <c r="M3402" s="169"/>
      <c r="N3402" s="169"/>
      <c r="O3402" s="169"/>
      <c r="P3402" s="169"/>
      <c r="Q3402" s="169"/>
      <c r="R3402" s="169"/>
      <c r="S3402" s="169"/>
      <c r="T3402" s="169"/>
      <c r="U3402" s="169"/>
      <c r="V3402" s="169"/>
      <c r="W3402" s="169"/>
      <c r="X3402" s="169"/>
      <c r="Y3402" s="169"/>
      <c r="Z3402" s="169"/>
      <c r="AA3402" s="169"/>
      <c r="AB3402" s="169"/>
      <c r="AC3402" s="169"/>
      <c r="AD3402" s="169"/>
      <c r="AE3402" s="169"/>
      <c r="AF3402" s="169"/>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69"/>
      <c r="C3527" s="169"/>
      <c r="D3527" s="169"/>
      <c r="E3527" s="169"/>
      <c r="F3527" s="169"/>
      <c r="G3527" s="169"/>
      <c r="H3527" s="169"/>
      <c r="I3527" s="169"/>
      <c r="J3527" s="169"/>
      <c r="K3527" s="169"/>
      <c r="L3527" s="169"/>
      <c r="M3527" s="169"/>
      <c r="N3527" s="169"/>
      <c r="O3527" s="169"/>
      <c r="P3527" s="169"/>
      <c r="Q3527" s="169"/>
      <c r="R3527" s="169"/>
      <c r="S3527" s="169"/>
      <c r="T3527" s="169"/>
      <c r="U3527" s="169"/>
      <c r="V3527" s="169"/>
      <c r="W3527" s="169"/>
      <c r="X3527" s="169"/>
      <c r="Y3527" s="169"/>
      <c r="Z3527" s="169"/>
      <c r="AA3527" s="169"/>
      <c r="AB3527" s="169"/>
      <c r="AC3527" s="169"/>
      <c r="AD3527" s="169"/>
      <c r="AE3527" s="169"/>
      <c r="AF3527" s="169"/>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69"/>
      <c r="C3652" s="169"/>
      <c r="D3652" s="169"/>
      <c r="E3652" s="169"/>
      <c r="F3652" s="169"/>
      <c r="G3652" s="169"/>
      <c r="H3652" s="169"/>
      <c r="I3652" s="169"/>
      <c r="J3652" s="169"/>
      <c r="K3652" s="169"/>
      <c r="L3652" s="169"/>
      <c r="M3652" s="169"/>
      <c r="N3652" s="169"/>
      <c r="O3652" s="169"/>
      <c r="P3652" s="169"/>
      <c r="Q3652" s="169"/>
      <c r="R3652" s="169"/>
      <c r="S3652" s="169"/>
      <c r="T3652" s="169"/>
      <c r="U3652" s="169"/>
      <c r="V3652" s="169"/>
      <c r="W3652" s="169"/>
      <c r="X3652" s="169"/>
      <c r="Y3652" s="169"/>
      <c r="Z3652" s="169"/>
      <c r="AA3652" s="169"/>
      <c r="AB3652" s="169"/>
      <c r="AC3652" s="169"/>
      <c r="AD3652" s="169"/>
      <c r="AE3652" s="169"/>
      <c r="AF3652" s="169"/>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69"/>
      <c r="C3777" s="169"/>
      <c r="D3777" s="169"/>
      <c r="E3777" s="169"/>
      <c r="F3777" s="169"/>
      <c r="G3777" s="169"/>
      <c r="H3777" s="169"/>
      <c r="I3777" s="169"/>
      <c r="J3777" s="169"/>
      <c r="K3777" s="169"/>
      <c r="L3777" s="169"/>
      <c r="M3777" s="169"/>
      <c r="N3777" s="169"/>
      <c r="O3777" s="169"/>
      <c r="P3777" s="169"/>
      <c r="Q3777" s="169"/>
      <c r="R3777" s="169"/>
      <c r="S3777" s="169"/>
      <c r="T3777" s="169"/>
      <c r="U3777" s="169"/>
      <c r="V3777" s="169"/>
      <c r="W3777" s="169"/>
      <c r="X3777" s="169"/>
      <c r="Y3777" s="169"/>
      <c r="Z3777" s="169"/>
      <c r="AA3777" s="169"/>
      <c r="AB3777" s="169"/>
      <c r="AC3777" s="169"/>
      <c r="AD3777" s="169"/>
      <c r="AE3777" s="169"/>
      <c r="AF3777" s="169"/>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69"/>
      <c r="C3902" s="169"/>
      <c r="D3902" s="169"/>
      <c r="E3902" s="169"/>
      <c r="F3902" s="169"/>
      <c r="G3902" s="169"/>
      <c r="H3902" s="169"/>
      <c r="I3902" s="169"/>
      <c r="J3902" s="169"/>
      <c r="K3902" s="169"/>
      <c r="L3902" s="169"/>
      <c r="M3902" s="169"/>
      <c r="N3902" s="169"/>
      <c r="O3902" s="169"/>
      <c r="P3902" s="169"/>
      <c r="Q3902" s="169"/>
      <c r="R3902" s="169"/>
      <c r="S3902" s="169"/>
      <c r="T3902" s="169"/>
      <c r="U3902" s="169"/>
      <c r="V3902" s="169"/>
      <c r="W3902" s="169"/>
      <c r="X3902" s="169"/>
      <c r="Y3902" s="169"/>
      <c r="Z3902" s="169"/>
      <c r="AA3902" s="169"/>
      <c r="AB3902" s="169"/>
      <c r="AC3902" s="169"/>
      <c r="AD3902" s="169"/>
      <c r="AE3902" s="169"/>
      <c r="AF3902" s="169"/>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69"/>
      <c r="C4027" s="169"/>
      <c r="D4027" s="169"/>
      <c r="E4027" s="169"/>
      <c r="F4027" s="169"/>
      <c r="G4027" s="169"/>
      <c r="H4027" s="169"/>
      <c r="I4027" s="169"/>
      <c r="J4027" s="169"/>
      <c r="K4027" s="169"/>
      <c r="L4027" s="169"/>
      <c r="M4027" s="169"/>
      <c r="N4027" s="169"/>
      <c r="O4027" s="169"/>
      <c r="P4027" s="169"/>
      <c r="Q4027" s="169"/>
      <c r="R4027" s="169"/>
      <c r="S4027" s="169"/>
      <c r="T4027" s="169"/>
      <c r="U4027" s="169"/>
      <c r="V4027" s="169"/>
      <c r="W4027" s="169"/>
      <c r="X4027" s="169"/>
      <c r="Y4027" s="169"/>
      <c r="Z4027" s="169"/>
      <c r="AA4027" s="169"/>
      <c r="AB4027" s="169"/>
      <c r="AC4027" s="169"/>
      <c r="AD4027" s="169"/>
      <c r="AE4027" s="169"/>
      <c r="AF4027" s="169"/>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69"/>
      <c r="C4152" s="169"/>
      <c r="D4152" s="169"/>
      <c r="E4152" s="169"/>
      <c r="F4152" s="169"/>
      <c r="G4152" s="169"/>
      <c r="H4152" s="169"/>
      <c r="I4152" s="169"/>
      <c r="J4152" s="169"/>
      <c r="K4152" s="169"/>
      <c r="L4152" s="169"/>
      <c r="M4152" s="169"/>
      <c r="N4152" s="169"/>
      <c r="O4152" s="169"/>
      <c r="P4152" s="169"/>
      <c r="Q4152" s="169"/>
      <c r="R4152" s="169"/>
      <c r="S4152" s="169"/>
      <c r="T4152" s="169"/>
      <c r="U4152" s="169"/>
      <c r="V4152" s="169"/>
      <c r="W4152" s="169"/>
      <c r="X4152" s="169"/>
      <c r="Y4152" s="169"/>
      <c r="Z4152" s="169"/>
      <c r="AA4152" s="169"/>
      <c r="AB4152" s="169"/>
      <c r="AC4152" s="169"/>
      <c r="AD4152" s="169"/>
      <c r="AE4152" s="169"/>
      <c r="AF4152" s="169"/>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69"/>
      <c r="C4277" s="169"/>
      <c r="D4277" s="169"/>
      <c r="E4277" s="169"/>
      <c r="F4277" s="169"/>
      <c r="G4277" s="169"/>
      <c r="H4277" s="169"/>
      <c r="I4277" s="169"/>
      <c r="J4277" s="169"/>
      <c r="K4277" s="169"/>
      <c r="L4277" s="169"/>
      <c r="M4277" s="169"/>
      <c r="N4277" s="169"/>
      <c r="O4277" s="169"/>
      <c r="P4277" s="169"/>
      <c r="Q4277" s="169"/>
      <c r="R4277" s="169"/>
      <c r="S4277" s="169"/>
      <c r="T4277" s="169"/>
      <c r="U4277" s="169"/>
      <c r="V4277" s="169"/>
      <c r="W4277" s="169"/>
      <c r="X4277" s="169"/>
      <c r="Y4277" s="169"/>
      <c r="Z4277" s="169"/>
      <c r="AA4277" s="169"/>
      <c r="AB4277" s="169"/>
      <c r="AC4277" s="169"/>
      <c r="AD4277" s="169"/>
      <c r="AE4277" s="169"/>
      <c r="AF4277" s="169"/>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69"/>
      <c r="C4402" s="169"/>
      <c r="D4402" s="169"/>
      <c r="E4402" s="169"/>
      <c r="F4402" s="169"/>
      <c r="G4402" s="169"/>
      <c r="H4402" s="169"/>
      <c r="I4402" s="169"/>
      <c r="J4402" s="169"/>
      <c r="K4402" s="169"/>
      <c r="L4402" s="169"/>
      <c r="M4402" s="169"/>
      <c r="N4402" s="169"/>
      <c r="O4402" s="169"/>
      <c r="P4402" s="169"/>
      <c r="Q4402" s="169"/>
      <c r="R4402" s="169"/>
      <c r="S4402" s="169"/>
      <c r="T4402" s="169"/>
      <c r="U4402" s="169"/>
      <c r="V4402" s="169"/>
      <c r="W4402" s="169"/>
      <c r="X4402" s="169"/>
      <c r="Y4402" s="169"/>
      <c r="Z4402" s="169"/>
      <c r="AA4402" s="169"/>
      <c r="AB4402" s="169"/>
      <c r="AC4402" s="169"/>
      <c r="AD4402" s="169"/>
      <c r="AE4402" s="169"/>
      <c r="AF4402" s="169"/>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f>TREND(N3:O3,$N$2:$O$2,2021)*(1+US_salestax)</f>
        <v>1.424399544444507</v>
      </c>
    </row>
    <row r="4" spans="13:16" x14ac:dyDescent="0.25">
      <c r="M4" t="s">
        <v>1041</v>
      </c>
      <c r="N4">
        <f>528000/167000</f>
        <v>3.1616766467065869</v>
      </c>
      <c r="O4">
        <f>384000/169000</f>
        <v>2.2721893491124261</v>
      </c>
      <c r="P4">
        <f>TREND(N4:O4,$N$2:$O$2,2021)*(1+US_salestax)</f>
        <v>2.9219936161489337</v>
      </c>
    </row>
    <row r="5" spans="13:16" x14ac:dyDescent="0.25">
      <c r="M5" t="s">
        <v>1042</v>
      </c>
      <c r="N5">
        <f>428000/167000</f>
        <v>2.5628742514970062</v>
      </c>
      <c r="O5">
        <f>331000/169000</f>
        <v>1.9585798816568047</v>
      </c>
      <c r="P5">
        <f>TREND(N5:O5,$N$2:$O$2,2021)*(1+US_salestax)</f>
        <v>2.4211589994988865</v>
      </c>
    </row>
    <row r="7" spans="13:16" ht="105" x14ac:dyDescent="0.25">
      <c r="M7" s="11" t="s">
        <v>221</v>
      </c>
      <c r="N7">
        <f>AVERAGE(209069,246431)*(1+US_salestax)</f>
        <v>239342.47499999998</v>
      </c>
      <c r="P7" s="11" t="s">
        <v>1038</v>
      </c>
    </row>
    <row r="8" spans="13:16" x14ac:dyDescent="0.25">
      <c r="M8" t="s">
        <v>2172</v>
      </c>
      <c r="N8">
        <f>125000*(1+US_salestax)</f>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74"/>
      <c r="B56" s="118"/>
      <c r="C56" s="120"/>
      <c r="D56" s="120"/>
      <c r="E56" s="120"/>
      <c r="F56" s="120"/>
      <c r="G56" s="120"/>
      <c r="H56" s="120"/>
      <c r="I56" s="120"/>
      <c r="J56" s="120"/>
      <c r="K56" s="120"/>
      <c r="L56" s="120"/>
      <c r="M56" s="120"/>
      <c r="N56" s="120"/>
    </row>
    <row r="57" spans="1:15" ht="23.25" thickBot="1" x14ac:dyDescent="0.3">
      <c r="A57" s="175"/>
      <c r="B57" s="17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76"/>
      <c r="B58" s="17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79"/>
      <c r="C60" s="172" t="s">
        <v>4270</v>
      </c>
      <c r="D60" s="172" t="s">
        <v>4270</v>
      </c>
      <c r="E60" s="172" t="s">
        <v>4270</v>
      </c>
      <c r="F60" s="172" t="s">
        <v>4270</v>
      </c>
      <c r="G60" s="172" t="s">
        <v>4270</v>
      </c>
      <c r="H60" s="172" t="s">
        <v>4270</v>
      </c>
      <c r="I60" s="172" t="s">
        <v>4270</v>
      </c>
      <c r="J60" s="172" t="s">
        <v>4270</v>
      </c>
      <c r="K60" s="172"/>
      <c r="L60" s="172"/>
      <c r="M60" s="172"/>
      <c r="N60" s="172"/>
    </row>
    <row r="61" spans="1:15" ht="15.75" thickBot="1" x14ac:dyDescent="0.3">
      <c r="A61" s="114" t="s">
        <v>4269</v>
      </c>
      <c r="B61" s="180"/>
      <c r="C61" s="173"/>
      <c r="D61" s="173"/>
      <c r="E61" s="173"/>
      <c r="F61" s="173"/>
      <c r="G61" s="173"/>
      <c r="H61" s="173"/>
      <c r="I61" s="173"/>
      <c r="J61" s="173"/>
      <c r="K61" s="173"/>
      <c r="L61" s="173"/>
      <c r="M61" s="173"/>
      <c r="N61" s="173"/>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48" workbookViewId="0">
      <selection activeCell="D22" sqref="D22:Q26"/>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7"/>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row>
    <row r="52" spans="1:33" ht="15.75" x14ac:dyDescent="0.25">
      <c r="A52" s="128" t="s">
        <v>4420</v>
      </c>
      <c r="B52" s="127" t="s">
        <v>4343</v>
      </c>
      <c r="C52" s="127">
        <v>2020</v>
      </c>
      <c r="D52" s="127">
        <v>2021</v>
      </c>
      <c r="E52" s="127">
        <v>2022</v>
      </c>
      <c r="F52" s="127">
        <v>2023</v>
      </c>
      <c r="G52" s="127">
        <v>2024</v>
      </c>
      <c r="H52" s="127">
        <v>2025</v>
      </c>
      <c r="I52" s="127">
        <v>2026</v>
      </c>
      <c r="J52" s="127">
        <v>2027</v>
      </c>
      <c r="K52" s="127">
        <v>2028</v>
      </c>
      <c r="L52" s="127">
        <v>2029</v>
      </c>
      <c r="M52" s="127">
        <v>2030</v>
      </c>
      <c r="N52" s="127">
        <v>2031</v>
      </c>
      <c r="O52" s="127">
        <v>2032</v>
      </c>
      <c r="P52" s="127">
        <v>2033</v>
      </c>
      <c r="Q52" s="127">
        <v>2034</v>
      </c>
      <c r="R52" s="127">
        <v>2035</v>
      </c>
      <c r="S52" s="127">
        <v>2036</v>
      </c>
      <c r="T52" s="127">
        <v>2037</v>
      </c>
      <c r="U52" s="127">
        <v>2038</v>
      </c>
      <c r="V52" s="127">
        <v>2039</v>
      </c>
      <c r="W52" s="127">
        <v>2040</v>
      </c>
      <c r="X52" s="127">
        <v>2041</v>
      </c>
      <c r="Y52" s="127">
        <v>2042</v>
      </c>
      <c r="Z52" s="127">
        <v>2043</v>
      </c>
      <c r="AA52" s="127">
        <v>2044</v>
      </c>
      <c r="AB52" s="127">
        <v>2045</v>
      </c>
      <c r="AC52" s="127">
        <v>2046</v>
      </c>
      <c r="AD52" s="127">
        <v>2047</v>
      </c>
      <c r="AE52" s="127">
        <v>2048</v>
      </c>
      <c r="AF52" s="127">
        <v>2049</v>
      </c>
      <c r="AG52" s="127">
        <v>2050</v>
      </c>
    </row>
    <row r="53" spans="1:33" ht="15.75" x14ac:dyDescent="0.25">
      <c r="A53" s="126" t="s">
        <v>4342</v>
      </c>
      <c r="B53" s="124"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6" t="s">
        <v>4341</v>
      </c>
      <c r="B54" s="124"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6" t="s">
        <v>4340</v>
      </c>
      <c r="B55" s="124"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6" t="s">
        <v>4339</v>
      </c>
      <c r="B56" s="124"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6" t="s">
        <v>4338</v>
      </c>
      <c r="B57" s="124"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6" t="s">
        <v>4337</v>
      </c>
      <c r="B58" s="124"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6" t="s">
        <v>4336</v>
      </c>
      <c r="B59" s="124"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6" t="s">
        <v>4335</v>
      </c>
      <c r="B60" s="124"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6" t="s">
        <v>4334</v>
      </c>
      <c r="B61" s="124"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6" t="s">
        <v>4333</v>
      </c>
      <c r="B62" s="124"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8"/>
    </row>
    <row r="64" spans="1:33" ht="15.75" x14ac:dyDescent="0.25">
      <c r="A64" s="128" t="s">
        <v>4419</v>
      </c>
      <c r="C64" s="127">
        <v>2020</v>
      </c>
      <c r="D64" s="127">
        <v>2021</v>
      </c>
      <c r="E64" s="127">
        <v>2022</v>
      </c>
      <c r="F64" s="127">
        <v>2023</v>
      </c>
      <c r="G64" s="127">
        <v>2024</v>
      </c>
      <c r="H64" s="127">
        <v>2025</v>
      </c>
      <c r="I64" s="127">
        <v>2026</v>
      </c>
      <c r="J64" s="127">
        <v>2027</v>
      </c>
      <c r="K64" s="127">
        <v>2028</v>
      </c>
      <c r="L64" s="127">
        <v>2029</v>
      </c>
      <c r="M64" s="127">
        <v>2030</v>
      </c>
      <c r="N64" s="127">
        <v>2031</v>
      </c>
      <c r="O64" s="127">
        <v>2032</v>
      </c>
      <c r="P64" s="127">
        <v>2033</v>
      </c>
      <c r="Q64" s="127">
        <v>2034</v>
      </c>
      <c r="R64" s="127">
        <v>2035</v>
      </c>
      <c r="S64" s="127">
        <v>2036</v>
      </c>
      <c r="T64" s="127">
        <v>2037</v>
      </c>
      <c r="U64" s="127">
        <v>2038</v>
      </c>
      <c r="V64" s="127">
        <v>2039</v>
      </c>
      <c r="W64" s="127">
        <v>2040</v>
      </c>
      <c r="X64" s="127">
        <v>2041</v>
      </c>
      <c r="Y64" s="127">
        <v>2042</v>
      </c>
      <c r="Z64" s="127">
        <v>2043</v>
      </c>
      <c r="AA64" s="127">
        <v>2044</v>
      </c>
      <c r="AB64" s="127">
        <v>2045</v>
      </c>
      <c r="AC64" s="127">
        <v>2046</v>
      </c>
      <c r="AD64" s="127">
        <v>2047</v>
      </c>
      <c r="AE64" s="127">
        <v>2048</v>
      </c>
      <c r="AF64" s="127">
        <v>2049</v>
      </c>
      <c r="AG64" s="127">
        <v>2050</v>
      </c>
    </row>
    <row r="65" spans="1:33" x14ac:dyDescent="0.25">
      <c r="A65" s="126" t="s">
        <v>4330</v>
      </c>
      <c r="C65" s="148" cm="1">
        <f t="array" ref="C65">TREND($E65:$H65,$E$64:$H$64,C$64)</f>
        <v>134837.28898975067</v>
      </c>
      <c r="D65" s="148" cm="1">
        <f t="array" ref="D65">TREND($E65:$H65,$E$64:$H$64,D$64)</f>
        <v>128892.5663464684</v>
      </c>
      <c r="E65" s="149">
        <f>SUMIFS(E$53:E$62,$B$53:$B$62,$A65)</f>
        <v>123028.71960745176</v>
      </c>
      <c r="F65" s="149">
        <f t="shared" ref="F65:R67" si="32">SUMIFS(F$53:F$62,$B$53:$B$62,$A65)</f>
        <v>116940.7905143734</v>
      </c>
      <c r="G65" s="149">
        <f t="shared" si="32"/>
        <v>110940.431794897</v>
      </c>
      <c r="H65" s="149">
        <f t="shared" si="32"/>
        <v>105213.09703634039</v>
      </c>
      <c r="I65" s="149">
        <f t="shared" si="32"/>
        <v>99735.144149241009</v>
      </c>
      <c r="J65" s="149">
        <f t="shared" si="32"/>
        <v>94416.574128974607</v>
      </c>
      <c r="K65" s="149">
        <f t="shared" si="32"/>
        <v>89177.962188183883</v>
      </c>
      <c r="L65" s="149">
        <f t="shared" si="32"/>
        <v>84174.887267207232</v>
      </c>
      <c r="M65" s="149">
        <f t="shared" si="32"/>
        <v>79324.201859753244</v>
      </c>
      <c r="N65" s="149">
        <f t="shared" si="32"/>
        <v>78748.443625314627</v>
      </c>
      <c r="O65" s="149">
        <f t="shared" si="32"/>
        <v>78181.031674896454</v>
      </c>
      <c r="P65" s="149">
        <f t="shared" si="32"/>
        <v>77621.941626627347</v>
      </c>
      <c r="Q65" s="149">
        <f t="shared" si="32"/>
        <v>77071.149879896795</v>
      </c>
      <c r="R65" s="149">
        <f t="shared" si="32"/>
        <v>76528.633584580559</v>
      </c>
      <c r="S65" s="86">
        <f t="shared" ref="S65:AG67" si="33">MAX(0,TREND($N65:$R65,$N$64:$R$64,S$64))</f>
        <v>75965.389515322866</v>
      </c>
      <c r="T65" s="86">
        <f t="shared" si="33"/>
        <v>75410.439327676082</v>
      </c>
      <c r="U65" s="86">
        <f t="shared" si="33"/>
        <v>74855.489140029298</v>
      </c>
      <c r="V65" s="86">
        <f t="shared" si="33"/>
        <v>74300.538952382514</v>
      </c>
      <c r="W65" s="86">
        <f t="shared" si="33"/>
        <v>73745.58876473573</v>
      </c>
      <c r="X65" s="86">
        <f t="shared" si="33"/>
        <v>73190.638577088946</v>
      </c>
      <c r="Y65" s="86">
        <f t="shared" si="33"/>
        <v>72635.688389442163</v>
      </c>
      <c r="Z65" s="86">
        <f t="shared" si="33"/>
        <v>72080.738201795379</v>
      </c>
      <c r="AA65" s="86">
        <f t="shared" si="33"/>
        <v>71525.788014148595</v>
      </c>
      <c r="AB65" s="86">
        <f t="shared" si="33"/>
        <v>70970.837826501811</v>
      </c>
      <c r="AC65" s="86">
        <f t="shared" si="33"/>
        <v>70415.887638855027</v>
      </c>
      <c r="AD65" s="86">
        <f t="shared" si="33"/>
        <v>69860.937451208243</v>
      </c>
      <c r="AE65" s="86">
        <f t="shared" si="33"/>
        <v>69305.987263561459</v>
      </c>
      <c r="AF65" s="86">
        <f t="shared" si="33"/>
        <v>68751.037075914675</v>
      </c>
      <c r="AG65" s="86">
        <f t="shared" si="33"/>
        <v>68196.086888267891</v>
      </c>
    </row>
    <row r="66" spans="1:33" x14ac:dyDescent="0.25">
      <c r="A66" s="126" t="s">
        <v>4329</v>
      </c>
      <c r="C66" s="148" cm="1">
        <f t="array" ref="C66">TREND($E66:$H66,$E$64:$H$64,C$64)</f>
        <v>398303.65414691716</v>
      </c>
      <c r="D66" s="148" cm="1">
        <f t="array" ref="D66">TREND($E66:$H66,$E$64:$H$64,D$64)</f>
        <v>375874.85781472921</v>
      </c>
      <c r="E66" s="149">
        <f>SUMIFS(E$53:E$62,$B$53:$B$62,$A66)</f>
        <v>353908.43666650727</v>
      </c>
      <c r="F66" s="149">
        <f t="shared" si="32"/>
        <v>330609.21984592202</v>
      </c>
      <c r="G66" s="149">
        <f t="shared" si="32"/>
        <v>308017.43387517025</v>
      </c>
      <c r="H66" s="149">
        <f t="shared" si="32"/>
        <v>286676.37754946738</v>
      </c>
      <c r="I66" s="149">
        <f t="shared" si="32"/>
        <v>266380.87976815319</v>
      </c>
      <c r="J66" s="149">
        <f t="shared" si="32"/>
        <v>246985.16133578928</v>
      </c>
      <c r="K66" s="149">
        <f t="shared" si="32"/>
        <v>228254.48840923159</v>
      </c>
      <c r="L66" s="149">
        <f t="shared" si="32"/>
        <v>210597.53410011347</v>
      </c>
      <c r="M66" s="149">
        <f t="shared" si="32"/>
        <v>193764.03033752463</v>
      </c>
      <c r="N66" s="149">
        <f t="shared" si="32"/>
        <v>190624.05102420715</v>
      </c>
      <c r="O66" s="149">
        <f t="shared" si="32"/>
        <v>187555.90238736311</v>
      </c>
      <c r="P66" s="149">
        <f t="shared" si="32"/>
        <v>184558.9097000676</v>
      </c>
      <c r="Q66" s="149">
        <f t="shared" si="32"/>
        <v>181632.40678617769</v>
      </c>
      <c r="R66" s="149">
        <f t="shared" si="32"/>
        <v>178775.73628055101</v>
      </c>
      <c r="S66" s="86">
        <f t="shared" si="33"/>
        <v>175743.36370912381</v>
      </c>
      <c r="T66" s="86">
        <f t="shared" si="33"/>
        <v>172781.35120027419</v>
      </c>
      <c r="U66" s="86">
        <f t="shared" si="33"/>
        <v>169819.33869142458</v>
      </c>
      <c r="V66" s="86">
        <f t="shared" si="33"/>
        <v>166857.32618257497</v>
      </c>
      <c r="W66" s="86">
        <f t="shared" si="33"/>
        <v>163895.31367372442</v>
      </c>
      <c r="X66" s="86">
        <f t="shared" si="33"/>
        <v>160933.30116487481</v>
      </c>
      <c r="Y66" s="86">
        <f t="shared" si="33"/>
        <v>157971.28865602519</v>
      </c>
      <c r="Z66" s="86">
        <f t="shared" si="33"/>
        <v>155009.27614717558</v>
      </c>
      <c r="AA66" s="86">
        <f t="shared" si="33"/>
        <v>152047.26363832597</v>
      </c>
      <c r="AB66" s="86">
        <f t="shared" si="33"/>
        <v>149085.25112947635</v>
      </c>
      <c r="AC66" s="86">
        <f t="shared" si="33"/>
        <v>146123.23862062581</v>
      </c>
      <c r="AD66" s="86">
        <f t="shared" si="33"/>
        <v>143161.2261117762</v>
      </c>
      <c r="AE66" s="86">
        <f t="shared" si="33"/>
        <v>140199.21360292658</v>
      </c>
      <c r="AF66" s="86">
        <f t="shared" si="33"/>
        <v>137237.20109407697</v>
      </c>
      <c r="AG66" s="86">
        <f t="shared" si="33"/>
        <v>134275.18858522736</v>
      </c>
    </row>
    <row r="67" spans="1:33" x14ac:dyDescent="0.25">
      <c r="A67" s="126" t="s">
        <v>4328</v>
      </c>
      <c r="C67" s="148" cm="1">
        <f t="array" ref="C67">TREND($E67:$H67,$E$64:$H$64,C$64)</f>
        <v>493456.12380415946</v>
      </c>
      <c r="D67" s="148" cm="1">
        <f t="array" ref="D67">TREND($E67:$H67,$E$64:$H$64,D$64)</f>
        <v>480542.96280093119</v>
      </c>
      <c r="E67" s="149">
        <f>SUMIFS(E$53:E$62,$B$53:$B$62,$A67)</f>
        <v>467723.5417042523</v>
      </c>
      <c r="F67" s="149">
        <f t="shared" si="32"/>
        <v>454693.77006831189</v>
      </c>
      <c r="G67" s="149">
        <f t="shared" si="32"/>
        <v>441568.00152393448</v>
      </c>
      <c r="H67" s="149">
        <f t="shared" si="32"/>
        <v>429054.92787495407</v>
      </c>
      <c r="I67" s="149">
        <f t="shared" si="32"/>
        <v>416702.87745194254</v>
      </c>
      <c r="J67" s="149">
        <f t="shared" si="32"/>
        <v>404603.38797771721</v>
      </c>
      <c r="K67" s="149">
        <f t="shared" si="32"/>
        <v>392427.79116213933</v>
      </c>
      <c r="L67" s="149">
        <f t="shared" si="32"/>
        <v>380832.29905662662</v>
      </c>
      <c r="M67" s="149">
        <f t="shared" si="32"/>
        <v>369481.81872488995</v>
      </c>
      <c r="N67" s="149">
        <f t="shared" si="32"/>
        <v>368779.52807623061</v>
      </c>
      <c r="O67" s="149">
        <f t="shared" si="32"/>
        <v>368083.6855383704</v>
      </c>
      <c r="P67" s="149">
        <f t="shared" si="32"/>
        <v>367394.16258066113</v>
      </c>
      <c r="Q67" s="149">
        <f t="shared" si="32"/>
        <v>366710.83168554131</v>
      </c>
      <c r="R67" s="149">
        <f t="shared" si="32"/>
        <v>366033.56637273449</v>
      </c>
      <c r="S67" s="86">
        <f t="shared" si="33"/>
        <v>365340.92167276121</v>
      </c>
      <c r="T67" s="86">
        <f t="shared" si="33"/>
        <v>364654.44394677924</v>
      </c>
      <c r="U67" s="86">
        <f t="shared" si="33"/>
        <v>363967.96622079704</v>
      </c>
      <c r="V67" s="86">
        <f t="shared" si="33"/>
        <v>363281.48849481484</v>
      </c>
      <c r="W67" s="86">
        <f t="shared" si="33"/>
        <v>362595.01076883287</v>
      </c>
      <c r="X67" s="86">
        <f t="shared" si="33"/>
        <v>361908.53304285067</v>
      </c>
      <c r="Y67" s="86">
        <f t="shared" si="33"/>
        <v>361222.05531686847</v>
      </c>
      <c r="Z67" s="86">
        <f t="shared" si="33"/>
        <v>360535.57759088627</v>
      </c>
      <c r="AA67" s="86">
        <f t="shared" si="33"/>
        <v>359849.0998649043</v>
      </c>
      <c r="AB67" s="86">
        <f t="shared" si="33"/>
        <v>359162.6221389221</v>
      </c>
      <c r="AC67" s="86">
        <f t="shared" si="33"/>
        <v>358476.1444129399</v>
      </c>
      <c r="AD67" s="86">
        <f t="shared" si="33"/>
        <v>357789.66668695793</v>
      </c>
      <c r="AE67" s="86">
        <f t="shared" si="33"/>
        <v>357103.18896097573</v>
      </c>
      <c r="AF67" s="86">
        <f t="shared" si="33"/>
        <v>356416.71123499353</v>
      </c>
      <c r="AG67" s="86">
        <f t="shared" si="33"/>
        <v>355730.23350901157</v>
      </c>
    </row>
    <row r="69" spans="1:33" ht="15.75" x14ac:dyDescent="0.25">
      <c r="A69" s="128" t="s">
        <v>4418</v>
      </c>
      <c r="C69" s="127">
        <v>2020</v>
      </c>
      <c r="D69" s="127">
        <v>2021</v>
      </c>
      <c r="E69" s="127">
        <v>2022</v>
      </c>
      <c r="F69" s="127">
        <v>2023</v>
      </c>
      <c r="G69" s="127">
        <v>2024</v>
      </c>
      <c r="H69" s="127">
        <v>2025</v>
      </c>
      <c r="I69" s="127">
        <v>2026</v>
      </c>
      <c r="J69" s="127">
        <v>2027</v>
      </c>
      <c r="K69" s="127">
        <v>2028</v>
      </c>
      <c r="L69" s="127">
        <v>2029</v>
      </c>
      <c r="M69" s="127">
        <v>2030</v>
      </c>
      <c r="N69" s="127">
        <v>2031</v>
      </c>
      <c r="O69" s="127">
        <v>2032</v>
      </c>
      <c r="P69" s="127">
        <v>2033</v>
      </c>
      <c r="Q69" s="127">
        <v>2034</v>
      </c>
      <c r="R69" s="127">
        <v>2035</v>
      </c>
      <c r="S69" s="127">
        <v>2036</v>
      </c>
      <c r="T69" s="127">
        <v>2037</v>
      </c>
      <c r="U69" s="127">
        <v>2038</v>
      </c>
      <c r="V69" s="127">
        <v>2039</v>
      </c>
      <c r="W69" s="127">
        <v>2040</v>
      </c>
      <c r="X69" s="127">
        <v>2041</v>
      </c>
      <c r="Y69" s="127">
        <v>2042</v>
      </c>
      <c r="Z69" s="127">
        <v>2043</v>
      </c>
      <c r="AA69" s="127">
        <v>2044</v>
      </c>
      <c r="AB69" s="127">
        <v>2045</v>
      </c>
      <c r="AC69" s="127">
        <v>2046</v>
      </c>
      <c r="AD69" s="127">
        <v>2047</v>
      </c>
      <c r="AE69" s="127">
        <v>2048</v>
      </c>
      <c r="AF69" s="127">
        <v>2049</v>
      </c>
      <c r="AG69" s="127">
        <v>2050</v>
      </c>
    </row>
    <row r="70" spans="1:33" x14ac:dyDescent="0.25">
      <c r="A70" s="126" t="s">
        <v>4330</v>
      </c>
      <c r="C70" s="148">
        <f t="shared" ref="C70:R70" si="34">C65*cpi_2020to2012</f>
        <v>119615.59797811073</v>
      </c>
      <c r="D70" s="148">
        <f t="shared" si="34"/>
        <v>114341.97108218379</v>
      </c>
      <c r="E70" s="148">
        <f t="shared" si="34"/>
        <v>109140.09006399759</v>
      </c>
      <c r="F70" s="148">
        <f t="shared" si="34"/>
        <v>103739.42319822978</v>
      </c>
      <c r="G70" s="148">
        <f t="shared" si="34"/>
        <v>98416.440945390976</v>
      </c>
      <c r="H70" s="148">
        <f t="shared" si="34"/>
        <v>93335.661161857643</v>
      </c>
      <c r="I70" s="148">
        <f t="shared" si="34"/>
        <v>88476.110697771117</v>
      </c>
      <c r="J70" s="148">
        <f t="shared" si="34"/>
        <v>83757.950475705424</v>
      </c>
      <c r="K70" s="148">
        <f t="shared" si="34"/>
        <v>79110.72191921476</v>
      </c>
      <c r="L70" s="148">
        <f t="shared" si="34"/>
        <v>74672.440766533022</v>
      </c>
      <c r="M70" s="148">
        <f t="shared" si="34"/>
        <v>70369.345977521007</v>
      </c>
      <c r="N70" s="148">
        <f t="shared" si="34"/>
        <v>69858.584703550034</v>
      </c>
      <c r="O70" s="148">
        <f t="shared" si="34"/>
        <v>69355.227507200922</v>
      </c>
      <c r="P70" s="148">
        <f t="shared" si="34"/>
        <v>68859.25275905538</v>
      </c>
      <c r="Q70" s="148">
        <f t="shared" si="34"/>
        <v>68370.639522759957</v>
      </c>
      <c r="R70" s="148">
        <f t="shared" si="34"/>
        <v>67889.367527725597</v>
      </c>
      <c r="S70" s="149">
        <f t="shared" ref="S70:AG72" si="35">$R70</f>
        <v>67889.367527725597</v>
      </c>
      <c r="T70" s="149">
        <f t="shared" si="35"/>
        <v>67889.367527725597</v>
      </c>
      <c r="U70" s="149">
        <f t="shared" si="35"/>
        <v>67889.367527725597</v>
      </c>
      <c r="V70" s="149">
        <f t="shared" si="35"/>
        <v>67889.367527725597</v>
      </c>
      <c r="W70" s="149">
        <f t="shared" si="35"/>
        <v>67889.367527725597</v>
      </c>
      <c r="X70" s="149">
        <f t="shared" si="35"/>
        <v>67889.367527725597</v>
      </c>
      <c r="Y70" s="149">
        <f t="shared" si="35"/>
        <v>67889.367527725597</v>
      </c>
      <c r="Z70" s="149">
        <f t="shared" si="35"/>
        <v>67889.367527725597</v>
      </c>
      <c r="AA70" s="149">
        <f t="shared" si="35"/>
        <v>67889.367527725597</v>
      </c>
      <c r="AB70" s="149">
        <f t="shared" si="35"/>
        <v>67889.367527725597</v>
      </c>
      <c r="AC70" s="149">
        <f t="shared" si="35"/>
        <v>67889.367527725597</v>
      </c>
      <c r="AD70" s="149">
        <f t="shared" si="35"/>
        <v>67889.367527725597</v>
      </c>
      <c r="AE70" s="149">
        <f t="shared" si="35"/>
        <v>67889.367527725597</v>
      </c>
      <c r="AF70" s="149">
        <f t="shared" si="35"/>
        <v>67889.367527725597</v>
      </c>
      <c r="AG70" s="149">
        <f t="shared" si="35"/>
        <v>67889.367527725597</v>
      </c>
    </row>
    <row r="71" spans="1:33" x14ac:dyDescent="0.25">
      <c r="A71" s="126" t="s">
        <v>4329</v>
      </c>
      <c r="C71" s="148">
        <f t="shared" ref="C71:R71" si="36">C66*cpi_2020to2012</f>
        <v>353339.42208873387</v>
      </c>
      <c r="D71" s="148">
        <f t="shared" si="36"/>
        <v>333442.59751368739</v>
      </c>
      <c r="E71" s="148">
        <f t="shared" si="36"/>
        <v>313955.95089857106</v>
      </c>
      <c r="F71" s="148">
        <f t="shared" si="36"/>
        <v>293286.96701958042</v>
      </c>
      <c r="G71" s="148">
        <f t="shared" si="36"/>
        <v>273245.55259682104</v>
      </c>
      <c r="H71" s="148">
        <f t="shared" si="36"/>
        <v>254313.67378933824</v>
      </c>
      <c r="I71" s="148">
        <f t="shared" si="36"/>
        <v>236309.32112425426</v>
      </c>
      <c r="J71" s="148">
        <f t="shared" si="36"/>
        <v>219103.17232161388</v>
      </c>
      <c r="K71" s="148">
        <f t="shared" si="36"/>
        <v>202486.99248420322</v>
      </c>
      <c r="L71" s="148">
        <f t="shared" si="36"/>
        <v>186823.31989050488</v>
      </c>
      <c r="M71" s="148">
        <f t="shared" si="36"/>
        <v>171890.13906408011</v>
      </c>
      <c r="N71" s="148">
        <f t="shared" si="36"/>
        <v>169104.62990696618</v>
      </c>
      <c r="O71" s="148">
        <f t="shared" si="36"/>
        <v>166382.84250949245</v>
      </c>
      <c r="P71" s="148">
        <f t="shared" si="36"/>
        <v>163724.17831420351</v>
      </c>
      <c r="Q71" s="148">
        <f t="shared" si="36"/>
        <v>161128.04634913386</v>
      </c>
      <c r="R71" s="148">
        <f t="shared" si="36"/>
        <v>158593.86345865065</v>
      </c>
      <c r="S71" s="149">
        <f t="shared" si="35"/>
        <v>158593.86345865065</v>
      </c>
      <c r="T71" s="149">
        <f t="shared" si="35"/>
        <v>158593.86345865065</v>
      </c>
      <c r="U71" s="149">
        <f t="shared" si="35"/>
        <v>158593.86345865065</v>
      </c>
      <c r="V71" s="149">
        <f t="shared" si="35"/>
        <v>158593.86345865065</v>
      </c>
      <c r="W71" s="149">
        <f t="shared" si="35"/>
        <v>158593.86345865065</v>
      </c>
      <c r="X71" s="149">
        <f t="shared" si="35"/>
        <v>158593.86345865065</v>
      </c>
      <c r="Y71" s="149">
        <f t="shared" si="35"/>
        <v>158593.86345865065</v>
      </c>
      <c r="Z71" s="149">
        <f t="shared" si="35"/>
        <v>158593.86345865065</v>
      </c>
      <c r="AA71" s="149">
        <f t="shared" si="35"/>
        <v>158593.86345865065</v>
      </c>
      <c r="AB71" s="149">
        <f t="shared" si="35"/>
        <v>158593.86345865065</v>
      </c>
      <c r="AC71" s="149">
        <f t="shared" si="35"/>
        <v>158593.86345865065</v>
      </c>
      <c r="AD71" s="149">
        <f t="shared" si="35"/>
        <v>158593.86345865065</v>
      </c>
      <c r="AE71" s="149">
        <f t="shared" si="35"/>
        <v>158593.86345865065</v>
      </c>
      <c r="AF71" s="149">
        <f t="shared" si="35"/>
        <v>158593.86345865065</v>
      </c>
      <c r="AG71" s="149">
        <f t="shared" si="35"/>
        <v>158593.86345865065</v>
      </c>
    </row>
    <row r="72" spans="1:33" x14ac:dyDescent="0.25">
      <c r="A72" s="126" t="s">
        <v>4328</v>
      </c>
      <c r="C72" s="148">
        <f t="shared" ref="C72:R72" si="37">C67*cpi_2020to2012</f>
        <v>437750.1933406702</v>
      </c>
      <c r="D72" s="148">
        <f t="shared" si="37"/>
        <v>426294.79041198792</v>
      </c>
      <c r="E72" s="148">
        <f t="shared" si="37"/>
        <v>414922.54515475041</v>
      </c>
      <c r="F72" s="148">
        <f t="shared" si="37"/>
        <v>403363.69568937953</v>
      </c>
      <c r="G72" s="148">
        <f t="shared" si="37"/>
        <v>391719.68634210376</v>
      </c>
      <c r="H72" s="148">
        <f t="shared" si="37"/>
        <v>380619.20517490449</v>
      </c>
      <c r="I72" s="148">
        <f t="shared" si="37"/>
        <v>369661.56942982064</v>
      </c>
      <c r="J72" s="148">
        <f t="shared" si="37"/>
        <v>358927.98319760757</v>
      </c>
      <c r="K72" s="148">
        <f t="shared" si="37"/>
        <v>348126.88133070164</v>
      </c>
      <c r="L72" s="148">
        <f t="shared" si="37"/>
        <v>337840.39654267841</v>
      </c>
      <c r="M72" s="148">
        <f t="shared" si="37"/>
        <v>327771.26431381353</v>
      </c>
      <c r="N72" s="148">
        <f t="shared" si="37"/>
        <v>327148.25478489749</v>
      </c>
      <c r="O72" s="148">
        <f t="shared" si="37"/>
        <v>326530.96544388228</v>
      </c>
      <c r="P72" s="148">
        <f t="shared" si="37"/>
        <v>325919.28226985841</v>
      </c>
      <c r="Q72" s="148">
        <f t="shared" si="37"/>
        <v>325313.09214063612</v>
      </c>
      <c r="R72" s="148">
        <f t="shared" si="37"/>
        <v>324712.28285421256</v>
      </c>
      <c r="S72" s="149">
        <f t="shared" si="35"/>
        <v>324712.28285421256</v>
      </c>
      <c r="T72" s="149">
        <f t="shared" si="35"/>
        <v>324712.28285421256</v>
      </c>
      <c r="U72" s="149">
        <f t="shared" si="35"/>
        <v>324712.28285421256</v>
      </c>
      <c r="V72" s="149">
        <f t="shared" si="35"/>
        <v>324712.28285421256</v>
      </c>
      <c r="W72" s="149">
        <f t="shared" si="35"/>
        <v>324712.28285421256</v>
      </c>
      <c r="X72" s="149">
        <f t="shared" si="35"/>
        <v>324712.28285421256</v>
      </c>
      <c r="Y72" s="149">
        <f t="shared" si="35"/>
        <v>324712.28285421256</v>
      </c>
      <c r="Z72" s="149">
        <f t="shared" si="35"/>
        <v>324712.28285421256</v>
      </c>
      <c r="AA72" s="149">
        <f t="shared" si="35"/>
        <v>324712.28285421256</v>
      </c>
      <c r="AB72" s="149">
        <f t="shared" si="35"/>
        <v>324712.28285421256</v>
      </c>
      <c r="AC72" s="149">
        <f t="shared" si="35"/>
        <v>324712.28285421256</v>
      </c>
      <c r="AD72" s="149">
        <f t="shared" si="35"/>
        <v>324712.28285421256</v>
      </c>
      <c r="AE72" s="149">
        <f t="shared" si="35"/>
        <v>324712.28285421256</v>
      </c>
      <c r="AF72" s="149">
        <f t="shared" si="35"/>
        <v>324712.28285421256</v>
      </c>
      <c r="AG72" s="149">
        <f t="shared" si="35"/>
        <v>324712.28285421256</v>
      </c>
    </row>
    <row r="74" spans="1:33" x14ac:dyDescent="0.25">
      <c r="A74" s="1" t="s">
        <v>4425</v>
      </c>
    </row>
    <row r="76" spans="1:33" x14ac:dyDescent="0.25">
      <c r="A76" t="s">
        <v>4426</v>
      </c>
      <c r="B76">
        <v>173.7</v>
      </c>
    </row>
    <row r="77" spans="1:33" x14ac:dyDescent="0.25">
      <c r="A77" t="s">
        <v>4427</v>
      </c>
      <c r="B77">
        <v>109.3</v>
      </c>
    </row>
    <row r="78" spans="1:33" x14ac:dyDescent="0.25">
      <c r="A78" t="s">
        <v>4428</v>
      </c>
      <c r="B78">
        <f>B76*B77</f>
        <v>18985.41</v>
      </c>
    </row>
    <row r="79" spans="1:33" x14ac:dyDescent="0.25">
      <c r="A79" t="s">
        <v>4429</v>
      </c>
      <c r="B79">
        <f>'CARB ACT ISOR'!B58-'ICCT MDV HDV Calcs'!B78</f>
        <v>43267.095137639524</v>
      </c>
    </row>
    <row r="80" spans="1:33" x14ac:dyDescent="0.25">
      <c r="A80" t="s">
        <v>4430</v>
      </c>
      <c r="B80">
        <f>B79*'CARB ACT ISOR'!B8+D70*SUM('CARB ACT ISOR'!C8:D8)</f>
        <v>66392.453926054499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Calcs'!$B$80*'ICCT MDV HDV Calcs'!D70/'ICCT MDV HDV Calcs'!$D$70</f>
        <v>66392.453926054499</v>
      </c>
      <c r="C2" s="4">
        <f>'ICCT MDV HDV Calcs'!$B$80*'ICCT MDV HDV Calcs'!E70/'ICCT MDV HDV Calcs'!$D$70</f>
        <v>63371.99133860696</v>
      </c>
      <c r="D2" s="4">
        <f>'ICCT MDV HDV Calcs'!$B$80*'ICCT MDV HDV Calcs'!F70/'ICCT MDV HDV Calcs'!$D$70</f>
        <v>60236.10411660219</v>
      </c>
      <c r="E2" s="4">
        <f>'ICCT MDV HDV Calcs'!$B$80*'ICCT MDV HDV Calcs'!G70/'ICCT MDV HDV Calcs'!$D$70</f>
        <v>57145.324321344029</v>
      </c>
      <c r="F2" s="4">
        <f>'ICCT MDV HDV Calcs'!$B$80*'ICCT MDV HDV Calcs'!H70/'ICCT MDV HDV Calcs'!$D$70</f>
        <v>54195.178941707265</v>
      </c>
      <c r="G2" s="4">
        <f>'ICCT MDV HDV Calcs'!$B$80*'ICCT MDV HDV Calcs'!I70/'ICCT MDV HDV Calcs'!$D$70</f>
        <v>51373.48995703597</v>
      </c>
      <c r="H2" s="4">
        <f>'ICCT MDV HDV Calcs'!$B$80*'ICCT MDV HDV Calcs'!J70/'ICCT MDV HDV Calcs'!$D$70</f>
        <v>48633.898954760087</v>
      </c>
      <c r="I2" s="4">
        <f>'ICCT MDV HDV Calcs'!$B$80*'ICCT MDV HDV Calcs'!K70/'ICCT MDV HDV Calcs'!$D$70</f>
        <v>45935.494292845651</v>
      </c>
      <c r="J2" s="4">
        <f>'ICCT MDV HDV Calcs'!$B$80*'ICCT MDV HDV Calcs'!L70/'ICCT MDV HDV Calcs'!$D$70</f>
        <v>43358.414554308481</v>
      </c>
      <c r="K2" s="4">
        <f>'ICCT MDV HDV Calcs'!$B$80*'ICCT MDV HDV Calcs'!M70/'ICCT MDV HDV Calcs'!$D$70</f>
        <v>40859.830527682054</v>
      </c>
      <c r="L2" s="4">
        <f>'ICCT MDV HDV Calcs'!$B$80*'ICCT MDV HDV Calcs'!N70/'ICCT MDV HDV Calcs'!$D$70</f>
        <v>40563.257939083269</v>
      </c>
      <c r="M2" s="4">
        <f>'ICCT MDV HDV Calcs'!$B$80*'ICCT MDV HDV Calcs'!O70/'ICCT MDV HDV Calcs'!$D$70</f>
        <v>40270.984514454824</v>
      </c>
      <c r="N2" s="4">
        <f>'ICCT MDV HDV Calcs'!$B$80*'ICCT MDV HDV Calcs'!P70/'ICCT MDV HDV Calcs'!$D$70</f>
        <v>39982.997694715013</v>
      </c>
      <c r="O2" s="4">
        <f>'ICCT MDV HDV Calcs'!$B$80*'ICCT MDV HDV Calcs'!Q70/'ICCT MDV HDV Calcs'!$D$70</f>
        <v>39699.285323208947</v>
      </c>
      <c r="P2" s="4">
        <f>'ICCT MDV HDV Calcs'!$B$80*'ICCT MDV HDV Calcs'!R70/'ICCT MDV HDV Calcs'!$D$70</f>
        <v>39419.835629856607</v>
      </c>
      <c r="Q2" s="4">
        <f>'ICCT MDV HDV Calcs'!$B$80*'ICCT MDV HDV Calcs'!S70/'ICCT MDV HDV Calcs'!$D$70</f>
        <v>39419.835629856607</v>
      </c>
      <c r="R2" s="4">
        <f>'ICCT MDV HDV Calcs'!$B$80*'ICCT MDV HDV Calcs'!T70/'ICCT MDV HDV Calcs'!$D$70</f>
        <v>39419.835629856607</v>
      </c>
      <c r="S2" s="4">
        <f>'ICCT MDV HDV Calcs'!$B$80*'ICCT MDV HDV Calcs'!U70/'ICCT MDV HDV Calcs'!$D$70</f>
        <v>39419.835629856607</v>
      </c>
      <c r="T2" s="4">
        <f>'ICCT MDV HDV Calcs'!$B$80*'ICCT MDV HDV Calcs'!V70/'ICCT MDV HDV Calcs'!$D$70</f>
        <v>39419.835629856607</v>
      </c>
      <c r="U2" s="4">
        <f>'ICCT MDV HDV Calcs'!$B$80*'ICCT MDV HDV Calcs'!W70/'ICCT MDV HDV Calcs'!$D$70</f>
        <v>39419.835629856607</v>
      </c>
      <c r="V2" s="4">
        <f>'ICCT MDV HDV Calcs'!$B$80*'ICCT MDV HDV Calcs'!X70/'ICCT MDV HDV Calcs'!$D$70</f>
        <v>39419.835629856607</v>
      </c>
      <c r="W2" s="4">
        <f>'ICCT MDV HDV Calcs'!$B$80*'ICCT MDV HDV Calcs'!Y70/'ICCT MDV HDV Calcs'!$D$70</f>
        <v>39419.835629856607</v>
      </c>
      <c r="X2" s="4">
        <f>'ICCT MDV HDV Calcs'!$B$80*'ICCT MDV HDV Calcs'!Z70/'ICCT MDV HDV Calcs'!$D$70</f>
        <v>39419.835629856607</v>
      </c>
      <c r="Y2" s="4">
        <f>'ICCT MDV HDV Calcs'!$B$80*'ICCT MDV HDV Calcs'!AA70/'ICCT MDV HDV Calcs'!$D$70</f>
        <v>39419.835629856607</v>
      </c>
      <c r="Z2" s="4">
        <f>'ICCT MDV HDV Calcs'!$B$80*'ICCT MDV HDV Calcs'!AB70/'ICCT MDV HDV Calcs'!$D$70</f>
        <v>39419.835629856607</v>
      </c>
      <c r="AA2" s="4">
        <f>'ICCT MDV HDV Calcs'!$B$80*'ICCT MDV HDV Calcs'!AC70/'ICCT MDV HDV Calcs'!$D$70</f>
        <v>39419.835629856607</v>
      </c>
      <c r="AB2" s="4">
        <f>'ICCT MDV HDV Calcs'!$B$80*'ICCT MDV HDV Calcs'!AD70/'ICCT MDV HDV Calcs'!$D$70</f>
        <v>39419.835629856607</v>
      </c>
      <c r="AC2" s="4">
        <f>'ICCT MDV HDV Calcs'!$B$80*'ICCT MDV HDV Calcs'!AE70/'ICCT MDV HDV Calcs'!$D$70</f>
        <v>39419.835629856607</v>
      </c>
      <c r="AD2" s="4">
        <f>'ICCT MDV HDV Calcs'!$B$80*'ICCT MDV HDV Calcs'!AF70/'ICCT MDV HDV Calcs'!$D$70</f>
        <v>39419.835629856607</v>
      </c>
      <c r="AE2" s="4">
        <f>'ICCT MDV HDV Calcs'!$B$80*'ICCT MDV HDV Calcs'!AG70/'ICCT MDV HDV Calcs'!$D$70</f>
        <v>39419.835629856607</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76652.235778521383</v>
      </c>
      <c r="C6" s="4">
        <f>C2*'NBPoNVP-LDVs-psgr'!C6/'NBPoNVP-LDVs-psgr'!C2</f>
        <v>74810.51989825294</v>
      </c>
      <c r="D6" s="4">
        <f>D2*'NBPoNVP-LDVs-psgr'!D6/'NBPoNVP-LDVs-psgr'!D2</f>
        <v>73558.547657497198</v>
      </c>
      <c r="E6" s="4">
        <f>E2*'NBPoNVP-LDVs-psgr'!E6/'NBPoNVP-LDVs-psgr'!E2</f>
        <v>71722.908582444943</v>
      </c>
      <c r="F6" s="4">
        <f>F2*'NBPoNVP-LDVs-psgr'!F6/'NBPoNVP-LDVs-psgr'!F2</f>
        <v>69551.662085772958</v>
      </c>
      <c r="G6" s="4">
        <f>G2*'NBPoNVP-LDVs-psgr'!G6/'NBPoNVP-LDVs-psgr'!G2</f>
        <v>67130.096840026963</v>
      </c>
      <c r="H6" s="4">
        <f>H2*'NBPoNVP-LDVs-psgr'!H6/'NBPoNVP-LDVs-psgr'!H2</f>
        <v>64473.231026927453</v>
      </c>
      <c r="I6" s="4">
        <f>I2*'NBPoNVP-LDVs-psgr'!I6/'NBPoNVP-LDVs-psgr'!I2</f>
        <v>61524.641802057027</v>
      </c>
      <c r="J6" s="4">
        <f>J2*'NBPoNVP-LDVs-psgr'!J6/'NBPoNVP-LDVs-psgr'!J2</f>
        <v>58432.796723837535</v>
      </c>
      <c r="K6" s="4">
        <f>K2*'NBPoNVP-LDVs-psgr'!K6/'NBPoNVP-LDVs-psgr'!K2</f>
        <v>55031.42469070221</v>
      </c>
      <c r="L6" s="4">
        <f>L2*'NBPoNVP-LDVs-psgr'!L6/'NBPoNVP-LDVs-psgr'!L2</f>
        <v>55327.619048390668</v>
      </c>
      <c r="M6" s="4">
        <f>M2*'NBPoNVP-LDVs-psgr'!M6/'NBPoNVP-LDVs-psgr'!M2</f>
        <v>55421.274869878158</v>
      </c>
      <c r="N6" s="4">
        <f>N2*'NBPoNVP-LDVs-psgr'!N6/'NBPoNVP-LDVs-psgr'!N2</f>
        <v>55372.692229202905</v>
      </c>
      <c r="O6" s="4">
        <f>O2*'NBPoNVP-LDVs-psgr'!O6/'NBPoNVP-LDVs-psgr'!O2</f>
        <v>55228.179166365844</v>
      </c>
      <c r="P6" s="4">
        <f>P2*'NBPoNVP-LDVs-psgr'!P6/'NBPoNVP-LDVs-psgr'!P2</f>
        <v>54996.67066666593</v>
      </c>
      <c r="Q6" s="4">
        <f>Q2*'NBPoNVP-LDVs-psgr'!Q6/'NBPoNVP-LDVs-psgr'!Q2</f>
        <v>54996.67066666593</v>
      </c>
      <c r="R6" s="4">
        <f>R2*'NBPoNVP-LDVs-psgr'!R6/'NBPoNVP-LDVs-psgr'!R2</f>
        <v>54996.67066666593</v>
      </c>
      <c r="S6" s="4">
        <f>S2*'NBPoNVP-LDVs-psgr'!S6/'NBPoNVP-LDVs-psgr'!S2</f>
        <v>54996.67066666593</v>
      </c>
      <c r="T6" s="4">
        <f>T2*'NBPoNVP-LDVs-psgr'!T6/'NBPoNVP-LDVs-psgr'!T2</f>
        <v>54996.67066666593</v>
      </c>
      <c r="U6" s="4">
        <f>U2*'NBPoNVP-LDVs-psgr'!U6/'NBPoNVP-LDVs-psgr'!U2</f>
        <v>54996.67066666593</v>
      </c>
      <c r="V6" s="4">
        <f>V2*'NBPoNVP-LDVs-psgr'!V6/'NBPoNVP-LDVs-psgr'!V2</f>
        <v>54996.67066666593</v>
      </c>
      <c r="W6" s="4">
        <f>W2*'NBPoNVP-LDVs-psgr'!W6/'NBPoNVP-LDVs-psgr'!W2</f>
        <v>54996.67066666593</v>
      </c>
      <c r="X6" s="4">
        <f>X2*'NBPoNVP-LDVs-psgr'!X6/'NBPoNVP-LDVs-psgr'!X2</f>
        <v>54996.67066666593</v>
      </c>
      <c r="Y6" s="4">
        <f>Y2*'NBPoNVP-LDVs-psgr'!Y6/'NBPoNVP-LDVs-psgr'!Y2</f>
        <v>54996.67066666593</v>
      </c>
      <c r="Z6" s="4">
        <f>Z2*'NBPoNVP-LDVs-psgr'!Z6/'NBPoNVP-LDVs-psgr'!Z2</f>
        <v>54996.67066666593</v>
      </c>
      <c r="AA6" s="4">
        <f>AA2*'NBPoNVP-LDVs-psgr'!AA6/'NBPoNVP-LDVs-psgr'!AA2</f>
        <v>54996.67066666593</v>
      </c>
      <c r="AB6" s="4">
        <f>AB2*'NBPoNVP-LDVs-psgr'!AB6/'NBPoNVP-LDVs-psgr'!AB2</f>
        <v>54996.67066666593</v>
      </c>
      <c r="AC6" s="4">
        <f>AC2*'NBPoNVP-LDVs-psgr'!AC6/'NBPoNVP-LDVs-psgr'!AC2</f>
        <v>54996.67066666593</v>
      </c>
      <c r="AD6" s="4">
        <f>AD2*'NBPoNVP-LDVs-psgr'!AD6/'NBPoNVP-LDVs-psgr'!AD2</f>
        <v>54996.67066666593</v>
      </c>
      <c r="AE6" s="4">
        <f>AE2*'NBPoNVP-LDVs-psgr'!AE6/'NBPoNVP-LDVs-psgr'!AE2</f>
        <v>54996.67066666593</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Calcs'!D71</f>
        <v>333442.59751368739</v>
      </c>
      <c r="C2" s="4">
        <f>'ICCT MDV HDV Calcs'!E71</f>
        <v>313955.95089857106</v>
      </c>
      <c r="D2" s="4">
        <f>'ICCT MDV HDV Calcs'!F71</f>
        <v>293286.96701958042</v>
      </c>
      <c r="E2" s="4">
        <f>'ICCT MDV HDV Calcs'!G71</f>
        <v>273245.55259682104</v>
      </c>
      <c r="F2" s="4">
        <f>'ICCT MDV HDV Calcs'!H71</f>
        <v>254313.67378933824</v>
      </c>
      <c r="G2" s="4">
        <f>'ICCT MDV HDV Calcs'!I71</f>
        <v>236309.32112425426</v>
      </c>
      <c r="H2" s="4">
        <f>'ICCT MDV HDV Calcs'!J71</f>
        <v>219103.17232161388</v>
      </c>
      <c r="I2" s="4">
        <f>'ICCT MDV HDV Calcs'!K71</f>
        <v>202486.99248420322</v>
      </c>
      <c r="J2" s="4">
        <f>'ICCT MDV HDV Calcs'!L71</f>
        <v>186823.31989050488</v>
      </c>
      <c r="K2" s="4">
        <f>'ICCT MDV HDV Calcs'!M71</f>
        <v>171890.13906408011</v>
      </c>
      <c r="L2" s="4">
        <f>'ICCT MDV HDV Calcs'!N71</f>
        <v>169104.62990696618</v>
      </c>
      <c r="M2" s="4">
        <f>'ICCT MDV HDV Calcs'!O71</f>
        <v>166382.84250949245</v>
      </c>
      <c r="N2" s="4">
        <f>'ICCT MDV HDV Calcs'!P71</f>
        <v>163724.17831420351</v>
      </c>
      <c r="O2" s="4">
        <f>'ICCT MDV HDV Calcs'!Q71</f>
        <v>161128.04634913386</v>
      </c>
      <c r="P2" s="4">
        <f>'ICCT MDV HDV Calcs'!R71</f>
        <v>158593.86345865065</v>
      </c>
      <c r="Q2" s="4">
        <f>'ICCT MDV HDV Calcs'!S71</f>
        <v>158593.86345865065</v>
      </c>
      <c r="R2" s="4">
        <f>'ICCT MDV HDV Calcs'!T71</f>
        <v>158593.86345865065</v>
      </c>
      <c r="S2" s="4">
        <f>'ICCT MDV HDV Calcs'!U71</f>
        <v>158593.86345865065</v>
      </c>
      <c r="T2" s="4">
        <f>'ICCT MDV HDV Calcs'!V71</f>
        <v>158593.86345865065</v>
      </c>
      <c r="U2" s="4">
        <f>'ICCT MDV HDV Calcs'!W71</f>
        <v>158593.86345865065</v>
      </c>
      <c r="V2" s="4">
        <f>'ICCT MDV HDV Calcs'!X71</f>
        <v>158593.86345865065</v>
      </c>
      <c r="W2" s="4">
        <f>'ICCT MDV HDV Calcs'!Y71</f>
        <v>158593.86345865065</v>
      </c>
      <c r="X2" s="4">
        <f>'ICCT MDV HDV Calcs'!Z71</f>
        <v>158593.86345865065</v>
      </c>
      <c r="Y2" s="4">
        <f>'ICCT MDV HDV Calcs'!AA71</f>
        <v>158593.86345865065</v>
      </c>
      <c r="Z2" s="4">
        <f>'ICCT MDV HDV Calcs'!AB71</f>
        <v>158593.86345865065</v>
      </c>
      <c r="AA2" s="4">
        <f>'ICCT MDV HDV Calcs'!AC71</f>
        <v>158593.86345865065</v>
      </c>
      <c r="AB2" s="4">
        <f>'ICCT MDV HDV Calcs'!AD71</f>
        <v>158593.86345865065</v>
      </c>
      <c r="AC2" s="4">
        <f>'ICCT MDV HDV Calcs'!AE71</f>
        <v>158593.86345865065</v>
      </c>
      <c r="AD2" s="4">
        <f>'ICCT MDV HDV Calcs'!AF71</f>
        <v>158593.86345865065</v>
      </c>
      <c r="AE2" s="4">
        <f>'ICCT MDV HDV Calcs'!AG71</f>
        <v>158593.86345865065</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13</vt:i4>
      </vt:variant>
    </vt:vector>
  </HeadingPairs>
  <TitlesOfParts>
    <vt:vector size="60"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2023-10-17T21:24:45Z</dcterms:modified>
</cp:coreProperties>
</file>