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mmahajan\Documents\eps-us\InputData\bldgs\SYCEU\"/>
    </mc:Choice>
  </mc:AlternateContent>
  <xr:revisionPtr revIDLastSave="0" documentId="13_ncr:1_{9FAFAB80-D617-4109-A8B7-87582AD5E81B}" xr6:coauthVersionLast="47" xr6:coauthVersionMax="47" xr10:uidLastSave="{00000000-0000-0000-0000-000000000000}"/>
  <bookViews>
    <workbookView xWindow="-28920" yWindow="-120" windowWidth="29040" windowHeight="17640" tabRatio="776" firstSheet="6" activeTab="13"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SYCEU-urban-residential" sheetId="18" r:id="rId12"/>
    <sheet name="SYCEU-rural-residential" sheetId="30" r:id="rId13"/>
    <sheet name="SYCEU-commercial" sheetId="31" r:id="rId14"/>
  </sheets>
  <externalReferences>
    <externalReference r:id="rId15"/>
    <externalReference r:id="rId16"/>
    <externalReference r:id="rId17"/>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31" l="1"/>
  <c r="B4" i="31"/>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L15" i="38" l="1"/>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B3" i="18" s="1"/>
  <c r="K14" i="33"/>
  <c r="K15" i="33"/>
  <c r="K18" i="33"/>
  <c r="C3" i="18" s="1"/>
  <c r="K24" i="33"/>
  <c r="C9" i="18" s="1"/>
  <c r="K25" i="33"/>
  <c r="K27" i="33"/>
  <c r="K28" i="33"/>
  <c r="K32" i="33"/>
  <c r="E4" i="18" s="1"/>
  <c r="K33" i="33"/>
  <c r="E5" i="18" s="1"/>
  <c r="K40" i="33"/>
  <c r="K41" i="33"/>
  <c r="K49" i="33"/>
  <c r="K53" i="33"/>
  <c r="K54" i="33"/>
  <c r="K63" i="33"/>
  <c r="G9" i="18" s="1"/>
  <c r="K65" i="33"/>
  <c r="G11" i="18" s="1"/>
  <c r="K66" i="33"/>
  <c r="K67" i="33"/>
  <c r="K78" i="33"/>
  <c r="B11" i="30" s="1"/>
  <c r="K79" i="33"/>
  <c r="K80" i="33"/>
  <c r="K81" i="33"/>
  <c r="K88" i="33"/>
  <c r="C8" i="30" s="1"/>
  <c r="K92" i="33"/>
  <c r="K93" i="33"/>
  <c r="K97" i="33"/>
  <c r="E4" i="30" s="1"/>
  <c r="K105" i="33"/>
  <c r="K106" i="33"/>
  <c r="K115" i="33"/>
  <c r="F9" i="30" s="1"/>
  <c r="K117" i="33"/>
  <c r="F11" i="30" s="1"/>
  <c r="K118" i="33"/>
  <c r="K119" i="33"/>
  <c r="K131" i="33"/>
  <c r="K132" i="33"/>
  <c r="K140" i="33"/>
  <c r="B8" i="31" s="1"/>
  <c r="K141" i="33"/>
  <c r="B9" i="31" s="1"/>
  <c r="K144" i="33"/>
  <c r="K145" i="33"/>
  <c r="K152" i="33"/>
  <c r="C7" i="31" s="1"/>
  <c r="K155" i="33"/>
  <c r="C10" i="31" s="1"/>
  <c r="K157" i="33"/>
  <c r="K158" i="33"/>
  <c r="K161" i="33"/>
  <c r="E3" i="31" s="1"/>
  <c r="K164" i="33"/>
  <c r="E6" i="31" s="1"/>
  <c r="K169" i="33"/>
  <c r="E11" i="31" s="1"/>
  <c r="K170" i="33"/>
  <c r="K171" i="33"/>
  <c r="K179" i="33"/>
  <c r="K183" i="33"/>
  <c r="K184" i="33"/>
  <c r="K192" i="33"/>
  <c r="G8" i="31" s="1"/>
  <c r="F8" i="31"/>
  <c r="F8" i="18"/>
  <c r="C10" i="18"/>
  <c r="K198" i="33"/>
  <c r="K201" i="33"/>
  <c r="J5" i="34" a="1"/>
  <c r="J5" i="34" s="1"/>
  <c r="J8" i="34" a="1"/>
  <c r="J8" i="34" s="1"/>
  <c r="K8" i="33" s="1"/>
  <c r="B6" i="18" s="1"/>
  <c r="J10" i="34" a="1"/>
  <c r="J10" i="34" s="1"/>
  <c r="K10" i="33" s="1"/>
  <c r="B8" i="18" s="1"/>
  <c r="J11" i="34" a="1"/>
  <c r="J11" i="34" s="1"/>
  <c r="K11" i="33" s="1"/>
  <c r="B9" i="18" s="1"/>
  <c r="J13" i="34" a="1"/>
  <c r="J13" i="34" s="1"/>
  <c r="K13" i="33" s="1"/>
  <c r="B11" i="18" s="1"/>
  <c r="J16" i="34" a="1"/>
  <c r="J16" i="34"/>
  <c r="K16" i="33" s="1"/>
  <c r="J18" i="34" a="1"/>
  <c r="J18" i="34" s="1"/>
  <c r="J20" i="34" a="1"/>
  <c r="J20" i="34"/>
  <c r="K20" i="33" s="1"/>
  <c r="C5" i="18" s="1"/>
  <c r="J21" i="34" a="1"/>
  <c r="J21" i="34" s="1"/>
  <c r="K21" i="33" s="1"/>
  <c r="C6" i="18" s="1"/>
  <c r="J22" i="34" a="1"/>
  <c r="J22" i="34" s="1"/>
  <c r="K22" i="33" s="1"/>
  <c r="C7" i="18" s="1"/>
  <c r="J23" i="34" a="1"/>
  <c r="J23" i="34" s="1"/>
  <c r="K23" i="33" s="1"/>
  <c r="C8" i="18" s="1"/>
  <c r="J24" i="34" a="1"/>
  <c r="J24" i="34"/>
  <c r="J25" i="34" a="1"/>
  <c r="J25" i="34" s="1"/>
  <c r="J26" i="34" a="1"/>
  <c r="J26" i="34" s="1"/>
  <c r="K26" i="33" s="1"/>
  <c r="C11" i="18" s="1"/>
  <c r="J29" i="34" a="1"/>
  <c r="J29" i="34" s="1"/>
  <c r="K29" i="33" s="1"/>
  <c r="J31" i="34" a="1"/>
  <c r="J31" i="34" s="1"/>
  <c r="K31" i="33" s="1"/>
  <c r="E3" i="18" s="1"/>
  <c r="J32" i="34" a="1"/>
  <c r="J32" i="34" s="1"/>
  <c r="J33" i="34" a="1"/>
  <c r="J33" i="34" s="1"/>
  <c r="J34" i="34" a="1"/>
  <c r="J34" i="34" s="1"/>
  <c r="K34" i="33" s="1"/>
  <c r="E6" i="18" s="1"/>
  <c r="J35" i="34" a="1"/>
  <c r="J35" i="34" s="1"/>
  <c r="K35" i="33" s="1"/>
  <c r="E7" i="18" s="1"/>
  <c r="J36" i="34" a="1"/>
  <c r="J36" i="34" s="1"/>
  <c r="K36" i="33" s="1"/>
  <c r="E8" i="18" s="1"/>
  <c r="J37" i="34" a="1"/>
  <c r="J37" i="34" s="1"/>
  <c r="K37" i="33" s="1"/>
  <c r="E9" i="18" s="1"/>
  <c r="J38" i="34" a="1"/>
  <c r="J38" i="34" s="1"/>
  <c r="K38" i="33" s="1"/>
  <c r="E10" i="18" s="1"/>
  <c r="J39" i="34" a="1"/>
  <c r="J39" i="34" s="1"/>
  <c r="K39" i="33" s="1"/>
  <c r="E11" i="18" s="1"/>
  <c r="J42" i="34" a="1"/>
  <c r="J42" i="34" s="1"/>
  <c r="K42" i="33" s="1"/>
  <c r="J44" i="34" a="1"/>
  <c r="J44" i="34" s="1"/>
  <c r="K44" i="33" s="1"/>
  <c r="F3" i="18" s="1"/>
  <c r="J47" i="34" a="1"/>
  <c r="J47" i="34" s="1"/>
  <c r="K47" i="33" s="1"/>
  <c r="F6" i="18" s="1"/>
  <c r="J48" i="34" a="1"/>
  <c r="J48" i="34" s="1"/>
  <c r="K48" i="33" s="1"/>
  <c r="F7" i="18" s="1"/>
  <c r="J49" i="34" a="1"/>
  <c r="J49" i="34" s="1"/>
  <c r="J50" i="34" a="1"/>
  <c r="J50" i="34" s="1"/>
  <c r="K50" i="33" s="1"/>
  <c r="F9" i="18" s="1"/>
  <c r="J52" i="34" a="1"/>
  <c r="J52" i="34" s="1"/>
  <c r="K52" i="33" s="1"/>
  <c r="F11" i="18" s="1"/>
  <c r="J55" i="34" a="1"/>
  <c r="J55" i="34" s="1"/>
  <c r="K55" i="33" s="1"/>
  <c r="J57" i="34" a="1"/>
  <c r="J57" i="34" s="1"/>
  <c r="K57" i="33" s="1"/>
  <c r="G3" i="18" s="1"/>
  <c r="J60" i="34" a="1"/>
  <c r="J60" i="34" s="1"/>
  <c r="K60" i="33" s="1"/>
  <c r="G6" i="18" s="1"/>
  <c r="J61" i="34" a="1"/>
  <c r="J61" i="34" s="1"/>
  <c r="K61" i="33" s="1"/>
  <c r="G7" i="18" s="1"/>
  <c r="J62" i="34" a="1"/>
  <c r="J62" i="34"/>
  <c r="K62" i="33" s="1"/>
  <c r="G8" i="18" s="1"/>
  <c r="J63" i="34" a="1"/>
  <c r="J63" i="34" s="1"/>
  <c r="J65" i="34" a="1"/>
  <c r="J65" i="34" s="1"/>
  <c r="J68" i="34" a="1"/>
  <c r="J68" i="34"/>
  <c r="K68" i="33" s="1"/>
  <c r="J70" i="34" a="1"/>
  <c r="J70" i="34" s="1"/>
  <c r="K70" i="33" s="1"/>
  <c r="B3" i="30" s="1"/>
  <c r="J73" i="34" a="1"/>
  <c r="J73" i="34" s="1"/>
  <c r="K73" i="33" s="1"/>
  <c r="B6" i="30" s="1"/>
  <c r="J75" i="34" a="1"/>
  <c r="J75" i="34" s="1"/>
  <c r="K75" i="33" s="1"/>
  <c r="B8" i="30" s="1"/>
  <c r="J76" i="34" a="1"/>
  <c r="J76" i="34" s="1"/>
  <c r="K76" i="33" s="1"/>
  <c r="B9" i="30" s="1"/>
  <c r="J78" i="34" a="1"/>
  <c r="J78" i="34" s="1"/>
  <c r="J81" i="34" a="1"/>
  <c r="J81" i="34" s="1"/>
  <c r="J83" i="34" a="1"/>
  <c r="J83" i="34" s="1"/>
  <c r="K83" i="33" s="1"/>
  <c r="C3" i="30" s="1"/>
  <c r="J85" i="34" a="1"/>
  <c r="J85" i="34" s="1"/>
  <c r="K85" i="33" s="1"/>
  <c r="C5" i="30" s="1"/>
  <c r="J86" i="34" a="1"/>
  <c r="J86" i="34" s="1"/>
  <c r="K86" i="33" s="1"/>
  <c r="C6" i="30" s="1"/>
  <c r="J87" i="34" a="1"/>
  <c r="J87" i="34" s="1"/>
  <c r="K87" i="33" s="1"/>
  <c r="C7" i="30" s="1"/>
  <c r="J88" i="34" a="1"/>
  <c r="J88" i="34" s="1"/>
  <c r="J89" i="34" a="1"/>
  <c r="J89" i="34" s="1"/>
  <c r="K89" i="33" s="1"/>
  <c r="C9" i="30" s="1"/>
  <c r="J90" i="34" a="1"/>
  <c r="J90" i="34"/>
  <c r="K90" i="33" s="1"/>
  <c r="C10" i="30" s="1"/>
  <c r="J91" i="34" a="1"/>
  <c r="J91" i="34" s="1"/>
  <c r="K91" i="33" s="1"/>
  <c r="C11" i="30" s="1"/>
  <c r="J94" i="34" a="1"/>
  <c r="J94" i="34" s="1"/>
  <c r="K94" i="33" s="1"/>
  <c r="J96" i="34" a="1"/>
  <c r="J96" i="34"/>
  <c r="K96" i="33" s="1"/>
  <c r="E3" i="30" s="1"/>
  <c r="J97" i="34" a="1"/>
  <c r="J97" i="34" s="1"/>
  <c r="J98" i="34" a="1"/>
  <c r="J98" i="34" s="1"/>
  <c r="K98" i="33" s="1"/>
  <c r="E5" i="30" s="1"/>
  <c r="J99" i="34" a="1"/>
  <c r="J99" i="34" s="1"/>
  <c r="K99" i="33" s="1"/>
  <c r="E6" i="30" s="1"/>
  <c r="J100" i="34" a="1"/>
  <c r="J100" i="34"/>
  <c r="K100" i="33" s="1"/>
  <c r="E7" i="30" s="1"/>
  <c r="J101" i="34" a="1"/>
  <c r="J101" i="34" s="1"/>
  <c r="K101" i="33" s="1"/>
  <c r="E8" i="30" s="1"/>
  <c r="J102" i="34" a="1"/>
  <c r="J102" i="34" s="1"/>
  <c r="K102" i="33" s="1"/>
  <c r="E9" i="30" s="1"/>
  <c r="J103" i="34" a="1"/>
  <c r="J103" i="34" s="1"/>
  <c r="K103" i="33" s="1"/>
  <c r="E10" i="30" s="1"/>
  <c r="J104" i="34" a="1"/>
  <c r="J104" i="34" s="1"/>
  <c r="K104" i="33" s="1"/>
  <c r="E11" i="30" s="1"/>
  <c r="J107" i="34" a="1"/>
  <c r="J107" i="34" s="1"/>
  <c r="K107" i="33" s="1"/>
  <c r="J109" i="34" a="1"/>
  <c r="J109" i="34" s="1"/>
  <c r="K109" i="33" s="1"/>
  <c r="F3" i="30" s="1"/>
  <c r="J112" i="34" a="1"/>
  <c r="J112" i="34" s="1"/>
  <c r="K112" i="33" s="1"/>
  <c r="F6" i="30" s="1"/>
  <c r="J113" i="34" a="1"/>
  <c r="J113" i="34" s="1"/>
  <c r="K113" i="33" s="1"/>
  <c r="F7" i="30" s="1"/>
  <c r="J114" i="34" a="1"/>
  <c r="J114" i="34"/>
  <c r="K114" i="33" s="1"/>
  <c r="F8" i="30" s="1"/>
  <c r="J115" i="34" a="1"/>
  <c r="J115" i="34" s="1"/>
  <c r="J117" i="34" a="1"/>
  <c r="J117" i="34" s="1"/>
  <c r="J120" i="34" a="1"/>
  <c r="J120" i="34"/>
  <c r="K120" i="33" s="1"/>
  <c r="J122" i="34" a="1"/>
  <c r="J122" i="34" s="1"/>
  <c r="K122" i="33" s="1"/>
  <c r="G3" i="30" s="1"/>
  <c r="J125" i="34" a="1"/>
  <c r="J125" i="34" s="1"/>
  <c r="K125" i="33" s="1"/>
  <c r="G6" i="30" s="1"/>
  <c r="J126" i="34" a="1"/>
  <c r="J126" i="34" s="1"/>
  <c r="K126" i="33" s="1"/>
  <c r="G7" i="30" s="1"/>
  <c r="J127" i="34" a="1"/>
  <c r="J127" i="34" s="1"/>
  <c r="K127" i="33" s="1"/>
  <c r="G8" i="30" s="1"/>
  <c r="J128" i="34" a="1"/>
  <c r="J128" i="34" s="1"/>
  <c r="K128" i="33" s="1"/>
  <c r="G9" i="30" s="1"/>
  <c r="J130" i="34" a="1"/>
  <c r="J130" i="34" s="1"/>
  <c r="K130" i="33" s="1"/>
  <c r="G11" i="30" s="1"/>
  <c r="J133" i="34" a="1"/>
  <c r="J133" i="34" s="1"/>
  <c r="K133" i="33" s="1"/>
  <c r="J135" i="34" a="1"/>
  <c r="J135" i="34" s="1"/>
  <c r="K135" i="33" s="1"/>
  <c r="B3" i="31" s="1"/>
  <c r="J139" i="34" a="1"/>
  <c r="J139" i="34" s="1"/>
  <c r="K139" i="33" s="1"/>
  <c r="B7" i="31" s="1"/>
  <c r="J140" i="34" a="1"/>
  <c r="J140" i="34" s="1"/>
  <c r="J141" i="34" a="1"/>
  <c r="J141" i="34" s="1"/>
  <c r="J143" i="34" a="1"/>
  <c r="J143" i="34" s="1"/>
  <c r="K143" i="33" s="1"/>
  <c r="B11" i="31" s="1"/>
  <c r="J146" i="34" a="1"/>
  <c r="J146" i="34" s="1"/>
  <c r="K146" i="33" s="1"/>
  <c r="J148" i="34" a="1"/>
  <c r="J148" i="34"/>
  <c r="K148" i="33" s="1"/>
  <c r="C3" i="31" s="1"/>
  <c r="J150" i="34" a="1"/>
  <c r="J150" i="34" s="1"/>
  <c r="K150" i="33" s="1"/>
  <c r="C5" i="31" s="1"/>
  <c r="J151" i="34" a="1"/>
  <c r="J151" i="34" s="1"/>
  <c r="K151" i="33" s="1"/>
  <c r="C6" i="31" s="1"/>
  <c r="J152" i="34" a="1"/>
  <c r="J152" i="34"/>
  <c r="J153" i="34" a="1"/>
  <c r="J153" i="34" s="1"/>
  <c r="K153" i="33" s="1"/>
  <c r="C8" i="31" s="1"/>
  <c r="J154" i="34" a="1"/>
  <c r="J154" i="34" s="1"/>
  <c r="K154" i="33" s="1"/>
  <c r="C9" i="31" s="1"/>
  <c r="J155" i="34" a="1"/>
  <c r="J155" i="34" s="1"/>
  <c r="J156" i="34" a="1"/>
  <c r="J156" i="34"/>
  <c r="K156" i="33" s="1"/>
  <c r="C11" i="31" s="1"/>
  <c r="J159" i="34" a="1"/>
  <c r="J159" i="34" s="1"/>
  <c r="K159" i="33" s="1"/>
  <c r="J161" i="34" a="1"/>
  <c r="J161" i="34" s="1"/>
  <c r="J162" i="34" a="1"/>
  <c r="J162" i="34" s="1"/>
  <c r="K162" i="33" s="1"/>
  <c r="E4" i="31" s="1"/>
  <c r="J163" i="34" a="1"/>
  <c r="J163" i="34" s="1"/>
  <c r="K163" i="33" s="1"/>
  <c r="E5" i="31" s="1"/>
  <c r="J164" i="34" a="1"/>
  <c r="J164" i="34" s="1"/>
  <c r="J165" i="34" a="1"/>
  <c r="J165" i="34" s="1"/>
  <c r="K165" i="33" s="1"/>
  <c r="E7" i="31" s="1"/>
  <c r="J166" i="34" a="1"/>
  <c r="J166" i="34" s="1"/>
  <c r="K166" i="33" s="1"/>
  <c r="E8" i="31" s="1"/>
  <c r="J167" i="34" a="1"/>
  <c r="J167" i="34" s="1"/>
  <c r="K167" i="33" s="1"/>
  <c r="E9" i="31" s="1"/>
  <c r="J168" i="34" a="1"/>
  <c r="J168" i="34" s="1"/>
  <c r="K168" i="33" s="1"/>
  <c r="E10" i="31" s="1"/>
  <c r="J169" i="34" a="1"/>
  <c r="J169" i="34" s="1"/>
  <c r="J172" i="34" a="1"/>
  <c r="J172" i="34" s="1"/>
  <c r="K172" i="33" s="1"/>
  <c r="J174" i="34" a="1"/>
  <c r="J174" i="34" s="1"/>
  <c r="K174" i="33" s="1"/>
  <c r="F3" i="31" s="1"/>
  <c r="J177" i="34" a="1"/>
  <c r="J177" i="34" s="1"/>
  <c r="K177" i="33" s="1"/>
  <c r="F6" i="31" s="1"/>
  <c r="J178" i="34" a="1"/>
  <c r="J178" i="34" s="1"/>
  <c r="K178" i="33" s="1"/>
  <c r="F7" i="31" s="1"/>
  <c r="J179" i="34" a="1"/>
  <c r="J179" i="34" s="1"/>
  <c r="J180" i="34" a="1"/>
  <c r="J180" i="34" s="1"/>
  <c r="K180" i="33" s="1"/>
  <c r="F9" i="31" s="1"/>
  <c r="J182" i="34" a="1"/>
  <c r="J182" i="34" s="1"/>
  <c r="K182" i="33" s="1"/>
  <c r="F11" i="31" s="1"/>
  <c r="J185" i="34" a="1"/>
  <c r="J185" i="34" s="1"/>
  <c r="K185" i="33" s="1"/>
  <c r="K197" i="33" s="1"/>
  <c r="J191" i="34" a="1"/>
  <c r="J191" i="34" s="1"/>
  <c r="K191" i="33" s="1"/>
  <c r="G7" i="31" s="1"/>
  <c r="J192" i="34" a="1"/>
  <c r="J192" i="34" s="1"/>
  <c r="J195" i="34" a="1"/>
  <c r="J195" i="34" s="1"/>
  <c r="K195" i="33" s="1"/>
  <c r="G11" i="31"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G5" i="18" s="1"/>
  <c r="U202" i="34"/>
  <c r="J124" i="34" a="1"/>
  <c r="J124" i="34" s="1"/>
  <c r="K124" i="33" s="1"/>
  <c r="G5" i="30" s="1"/>
  <c r="N19" i="34" a="1"/>
  <c r="N19" i="34" s="1"/>
  <c r="N7" i="34" a="1"/>
  <c r="N7" i="34" s="1"/>
  <c r="N110" i="34" a="1"/>
  <c r="N110" i="34" s="1"/>
  <c r="L46" i="34" a="1"/>
  <c r="L46" i="34" s="1"/>
  <c r="J72" i="34" a="1"/>
  <c r="J72" i="34" s="1"/>
  <c r="K72" i="33" s="1"/>
  <c r="B5" i="30" s="1"/>
  <c r="N123" i="34" a="1"/>
  <c r="N123" i="34" s="1"/>
  <c r="J173" i="34" a="1"/>
  <c r="J173" i="34" s="1"/>
  <c r="K173" i="33" s="1"/>
  <c r="F2" i="31" s="1"/>
  <c r="N30" i="34" a="1"/>
  <c r="N30" i="34" s="1"/>
  <c r="Q136" i="34"/>
  <c r="J193" i="34" a="1"/>
  <c r="J193" i="34" s="1"/>
  <c r="K193" i="33" s="1"/>
  <c r="G9" i="31" s="1"/>
  <c r="M64" i="34" a="1"/>
  <c r="M64" i="34" s="1"/>
  <c r="M175" i="34" a="1"/>
  <c r="M175" i="34" s="1"/>
  <c r="P199" i="34"/>
  <c r="AF199" i="34"/>
  <c r="K138" i="34" a="1"/>
  <c r="K138" i="34" s="1"/>
  <c r="J110" i="34" a="1"/>
  <c r="J110" i="34" s="1"/>
  <c r="K110" i="33" s="1"/>
  <c r="F4" i="30" s="1"/>
  <c r="J4" i="34" a="1"/>
  <c r="J4" i="34" s="1"/>
  <c r="K4" i="33" s="1"/>
  <c r="B2" i="18" s="1"/>
  <c r="M12" i="34" a="1"/>
  <c r="M12" i="34" s="1"/>
  <c r="M116" i="34" a="1"/>
  <c r="M116" i="34" s="1"/>
  <c r="N129" i="34" a="1"/>
  <c r="N129" i="34" s="1"/>
  <c r="S136" i="34"/>
  <c r="J160" i="34" a="1"/>
  <c r="J160" i="34" s="1"/>
  <c r="K160" i="33" s="1"/>
  <c r="E2" i="31" s="1"/>
  <c r="AC202" i="34"/>
  <c r="AK202" i="34"/>
  <c r="J43" i="34" a="1"/>
  <c r="J43" i="34" s="1"/>
  <c r="K43" i="33" s="1"/>
  <c r="F2" i="18"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B10" i="31" s="1"/>
  <c r="L51" i="34" a="1"/>
  <c r="L51" i="34" s="1"/>
  <c r="M136" i="34"/>
  <c r="M45" i="34" a="1"/>
  <c r="M45" i="34" s="1"/>
  <c r="L77" i="34" a="1"/>
  <c r="L77" i="34" s="1"/>
  <c r="J84" i="34" a="1"/>
  <c r="J84" i="34" s="1"/>
  <c r="K84" i="33" s="1"/>
  <c r="C4" i="30"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F10" i="31" s="1"/>
  <c r="M69" i="34" a="1"/>
  <c r="M69" i="34" s="1"/>
  <c r="K84" i="34" a="1"/>
  <c r="K84" i="34" s="1"/>
  <c r="L149" i="34" a="1"/>
  <c r="L149" i="34" s="1"/>
  <c r="K160" i="34" a="1"/>
  <c r="K160" i="34" s="1"/>
  <c r="J77" i="34" a="1"/>
  <c r="J77" i="34" s="1"/>
  <c r="K77" i="33" s="1"/>
  <c r="B10" i="30"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C2" i="18" s="1"/>
  <c r="J95" i="34" a="1"/>
  <c r="J95" i="34" s="1"/>
  <c r="K95" i="33" s="1"/>
  <c r="E2" i="30" s="1"/>
  <c r="K9" i="34" a="1"/>
  <c r="K9" i="34" s="1"/>
  <c r="K19" i="34" a="1"/>
  <c r="K19" i="34" s="1"/>
  <c r="L30" i="34" a="1"/>
  <c r="L30" i="34" s="1"/>
  <c r="L45" i="34" a="1"/>
  <c r="L45" i="34" s="1"/>
  <c r="L116" i="34" a="1"/>
  <c r="L116" i="34" s="1"/>
  <c r="N147" i="34" a="1"/>
  <c r="N147" i="34" s="1"/>
  <c r="J19" i="34" a="1"/>
  <c r="J19" i="34" s="1"/>
  <c r="K19" i="33" s="1"/>
  <c r="C4" i="18" s="1"/>
  <c r="J138" i="34" a="1"/>
  <c r="J138" i="34" s="1"/>
  <c r="K138" i="33" s="1"/>
  <c r="B6" i="31"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F10" i="30" s="1"/>
  <c r="J46" i="34" a="1"/>
  <c r="J46" i="34" s="1"/>
  <c r="K46" i="33" s="1"/>
  <c r="F5" i="18" s="1"/>
  <c r="K4" i="34" a="1"/>
  <c r="K4" i="34" s="1"/>
  <c r="N6" i="34" a="1"/>
  <c r="N6" i="34" s="1"/>
  <c r="J9" i="34" a="1"/>
  <c r="J9" i="34" s="1"/>
  <c r="K9" i="33" s="1"/>
  <c r="B7" i="18"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G4" i="18" s="1"/>
  <c r="V202" i="34"/>
  <c r="AD202" i="34"/>
  <c r="AL202" i="34"/>
  <c r="J134" i="34" a="1"/>
  <c r="J134" i="34" s="1"/>
  <c r="K134" i="33" s="1"/>
  <c r="J64" i="34" a="1"/>
  <c r="J64" i="34" s="1"/>
  <c r="K64" i="33" s="1"/>
  <c r="G10" i="18" s="1"/>
  <c r="J147" i="34" a="1"/>
  <c r="J147" i="34" s="1"/>
  <c r="K147" i="33" s="1"/>
  <c r="C2" i="31" s="1"/>
  <c r="J71" i="34" a="1"/>
  <c r="J71" i="34" s="1"/>
  <c r="K71" i="33" s="1"/>
  <c r="B4" i="30" s="1"/>
  <c r="J56" i="34" a="1"/>
  <c r="J56" i="34" s="1"/>
  <c r="K56" i="33" s="1"/>
  <c r="G2" i="18" s="1"/>
  <c r="AA199" i="34"/>
  <c r="X202" i="34"/>
  <c r="AF202" i="34"/>
  <c r="AN202" i="34"/>
  <c r="J176" i="34" a="1"/>
  <c r="J176" i="34" s="1"/>
  <c r="K176" i="33" s="1"/>
  <c r="F5" i="31" s="1"/>
  <c r="J129" i="34" a="1"/>
  <c r="J129" i="34" s="1"/>
  <c r="K129" i="33" s="1"/>
  <c r="G10" i="30" s="1"/>
  <c r="J123" i="34" a="1"/>
  <c r="J123" i="34" s="1"/>
  <c r="K123" i="33" s="1"/>
  <c r="G4" i="30" s="1"/>
  <c r="J108" i="34" a="1"/>
  <c r="J108" i="34" s="1"/>
  <c r="K108" i="33" s="1"/>
  <c r="F2" i="30" s="1"/>
  <c r="S199" i="34"/>
  <c r="AI199" i="34"/>
  <c r="T199" i="34"/>
  <c r="AB199" i="34"/>
  <c r="AJ199" i="34"/>
  <c r="Y202" i="34"/>
  <c r="AG202" i="34"/>
  <c r="J175" i="34" a="1"/>
  <c r="J175" i="34" s="1"/>
  <c r="K175" i="33" s="1"/>
  <c r="F4" i="31" s="1"/>
  <c r="J137" i="34" a="1"/>
  <c r="J137" i="34" s="1"/>
  <c r="K137" i="33" s="1"/>
  <c r="J69" i="34" a="1"/>
  <c r="J69" i="34" s="1"/>
  <c r="K69" i="33" s="1"/>
  <c r="B2" i="30" s="1"/>
  <c r="Z202" i="34"/>
  <c r="AH202" i="34"/>
  <c r="J121" i="34" a="1"/>
  <c r="J121" i="34" s="1"/>
  <c r="K121" i="33" s="1"/>
  <c r="G2" i="30" s="1"/>
  <c r="J45" i="34" a="1"/>
  <c r="J45" i="34" s="1"/>
  <c r="K45" i="33" s="1"/>
  <c r="F4" i="18" s="1"/>
  <c r="J7" i="34" a="1"/>
  <c r="J7" i="34" s="1"/>
  <c r="K7" i="33" s="1"/>
  <c r="B5" i="18" s="1"/>
  <c r="J30" i="34" a="1"/>
  <c r="J30" i="34" s="1"/>
  <c r="K30" i="33" s="1"/>
  <c r="E2" i="18" s="1"/>
  <c r="J74" i="34" a="1"/>
  <c r="J74" i="34" s="1"/>
  <c r="K74" i="33" s="1"/>
  <c r="B7" i="30" s="1"/>
  <c r="J51" i="34" a="1"/>
  <c r="J51" i="34" s="1"/>
  <c r="K51" i="33" s="1"/>
  <c r="F10" i="18" s="1"/>
  <c r="W199" i="34"/>
  <c r="AE199" i="34"/>
  <c r="AM199" i="34"/>
  <c r="T202" i="34"/>
  <c r="AB202" i="34"/>
  <c r="AJ202" i="34"/>
  <c r="J149" i="34" a="1"/>
  <c r="J149" i="34" s="1"/>
  <c r="K149" i="33" s="1"/>
  <c r="C4" i="31" s="1"/>
  <c r="J111" i="34" a="1"/>
  <c r="J111" i="34" s="1"/>
  <c r="K111" i="33" s="1"/>
  <c r="F5" i="30" s="1"/>
  <c r="J82" i="34" a="1"/>
  <c r="J82" i="34" s="1"/>
  <c r="K82" i="33" s="1"/>
  <c r="C2" i="30" s="1"/>
  <c r="J12" i="34" a="1"/>
  <c r="J12" i="34" s="1"/>
  <c r="K12" i="33" s="1"/>
  <c r="B10" i="18" s="1"/>
  <c r="J6" i="34" a="1"/>
  <c r="J6" i="34" s="1"/>
  <c r="K6" i="33" s="1"/>
  <c r="B4" i="18"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G4" i="31" s="1"/>
  <c r="S189" i="34"/>
  <c r="J189" i="34" s="1" a="1"/>
  <c r="J189" i="34" s="1"/>
  <c r="K189" i="33" s="1"/>
  <c r="G5" i="31" s="1"/>
  <c r="P186" i="34"/>
  <c r="O202" i="34"/>
  <c r="S194" i="34"/>
  <c r="J194" i="34" s="1" a="1"/>
  <c r="J194" i="34" s="1"/>
  <c r="K194" i="33" s="1"/>
  <c r="G10" i="31" s="1"/>
  <c r="J190" i="34" a="1"/>
  <c r="J190" i="34" s="1"/>
  <c r="K190" i="33" s="1"/>
  <c r="G6" i="31" s="1"/>
  <c r="J187" i="34" a="1"/>
  <c r="J187" i="34" s="1"/>
  <c r="K187" i="33" s="1"/>
  <c r="G3" i="31" s="1"/>
  <c r="B2" i="3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G2" i="31"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<sst xmlns="http://schemas.openxmlformats.org/spreadsheetml/2006/main" count="2158" uniqueCount="652">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</sst>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7"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89">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322118958843257.63</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394576500521628.63</v>
          </cell>
          <cell r="W142">
            <v>394298838277933.81</v>
          </cell>
          <cell r="X142">
            <v>393792142835134.88</v>
          </cell>
          <cell r="Y142">
            <v>393209217331010.5</v>
          </cell>
          <cell r="Z142">
            <v>392311539268440.69</v>
          </cell>
          <cell r="AA142">
            <v>391188002490874.63</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opLeftCell="A45" workbookViewId="0">
      <selection activeCell="C79" sqref="C79"/>
    </sheetView>
  </sheetViews>
  <sheetFormatPr defaultRowHeight="15" x14ac:dyDescent="0.25"/>
  <cols>
    <col min="1" max="1" width="12.42578125" customWidth="1"/>
    <col min="2" max="2" width="61.42578125" customWidth="1"/>
    <col min="3" max="3" width="19.28515625" customWidth="1"/>
  </cols>
  <sheetData>
    <row r="1" spans="1:2" x14ac:dyDescent="0.25">
      <c r="A1" s="1" t="s">
        <v>80</v>
      </c>
    </row>
    <row r="3" spans="1:2" x14ac:dyDescent="0.25">
      <c r="A3" s="1" t="s">
        <v>0</v>
      </c>
      <c r="B3" s="2" t="s">
        <v>84</v>
      </c>
    </row>
    <row r="4" spans="1:2" x14ac:dyDescent="0.25">
      <c r="B4" t="s">
        <v>72</v>
      </c>
    </row>
    <row r="5" spans="1:2" x14ac:dyDescent="0.25">
      <c r="B5" s="4">
        <v>2021</v>
      </c>
    </row>
    <row r="6" spans="1:2" x14ac:dyDescent="0.25">
      <c r="B6" t="s">
        <v>502</v>
      </c>
    </row>
    <row r="7" spans="1:2" x14ac:dyDescent="0.25">
      <c r="B7" s="5" t="s">
        <v>471</v>
      </c>
    </row>
    <row r="8" spans="1:2" x14ac:dyDescent="0.25">
      <c r="B8" t="s">
        <v>73</v>
      </c>
    </row>
    <row r="10" spans="1:2" x14ac:dyDescent="0.25">
      <c r="B10" s="2" t="s">
        <v>82</v>
      </c>
    </row>
    <row r="11" spans="1:2" x14ac:dyDescent="0.25">
      <c r="B11" t="s">
        <v>72</v>
      </c>
    </row>
    <row r="12" spans="1:2" x14ac:dyDescent="0.25">
      <c r="B12" s="4">
        <v>2021</v>
      </c>
    </row>
    <row r="13" spans="1:2" x14ac:dyDescent="0.25">
      <c r="B13" t="s">
        <v>502</v>
      </c>
    </row>
    <row r="14" spans="1:2" x14ac:dyDescent="0.25">
      <c r="B14" s="5" t="s">
        <v>471</v>
      </c>
    </row>
    <row r="15" spans="1:2" x14ac:dyDescent="0.25">
      <c r="B15" t="s">
        <v>74</v>
      </c>
    </row>
    <row r="17" spans="1:2" x14ac:dyDescent="0.25">
      <c r="B17" s="2" t="s">
        <v>83</v>
      </c>
    </row>
    <row r="18" spans="1:2" x14ac:dyDescent="0.25">
      <c r="B18" t="s">
        <v>85</v>
      </c>
    </row>
    <row r="19" spans="1:2" x14ac:dyDescent="0.25">
      <c r="B19" s="4">
        <v>2013</v>
      </c>
    </row>
    <row r="20" spans="1:2" x14ac:dyDescent="0.25">
      <c r="B20" t="s">
        <v>340</v>
      </c>
    </row>
    <row r="21" spans="1:2" x14ac:dyDescent="0.25">
      <c r="B21" s="5" t="s">
        <v>341</v>
      </c>
    </row>
    <row r="22" spans="1:2" x14ac:dyDescent="0.25">
      <c r="B22" t="s">
        <v>342</v>
      </c>
    </row>
    <row r="24" spans="1:2" x14ac:dyDescent="0.25">
      <c r="B24" s="2" t="s">
        <v>158</v>
      </c>
    </row>
    <row r="25" spans="1:2" x14ac:dyDescent="0.25">
      <c r="B25" t="s">
        <v>159</v>
      </c>
    </row>
    <row r="26" spans="1:2" x14ac:dyDescent="0.25">
      <c r="B26" s="4">
        <v>2020</v>
      </c>
    </row>
    <row r="27" spans="1:2" x14ac:dyDescent="0.25">
      <c r="B27" t="s">
        <v>160</v>
      </c>
    </row>
    <row r="28" spans="1:2" x14ac:dyDescent="0.25">
      <c r="B28" s="5" t="s">
        <v>500</v>
      </c>
    </row>
    <row r="29" spans="1:2" x14ac:dyDescent="0.25">
      <c r="B29" s="5" t="s">
        <v>501</v>
      </c>
    </row>
    <row r="30" spans="1:2" x14ac:dyDescent="0.25">
      <c r="B30" t="s">
        <v>161</v>
      </c>
    </row>
    <row r="32" spans="1:2" x14ac:dyDescent="0.25">
      <c r="A32" s="1" t="s">
        <v>86</v>
      </c>
    </row>
    <row r="33" spans="1:2" x14ac:dyDescent="0.25">
      <c r="A33" t="s">
        <v>457</v>
      </c>
    </row>
    <row r="34" spans="1:2" ht="15.75" thickBot="1" x14ac:dyDescent="0.3">
      <c r="A34" t="s">
        <v>464</v>
      </c>
    </row>
    <row r="35" spans="1:2" ht="15.75" thickBot="1" x14ac:dyDescent="0.3">
      <c r="A35" s="13">
        <v>2020</v>
      </c>
    </row>
    <row r="37" spans="1:2" x14ac:dyDescent="0.25">
      <c r="A37" t="s">
        <v>458</v>
      </c>
    </row>
    <row r="38" spans="1:2" x14ac:dyDescent="0.25">
      <c r="A38" t="s">
        <v>459</v>
      </c>
    </row>
    <row r="39" spans="1:2" x14ac:dyDescent="0.25">
      <c r="A39" t="s">
        <v>460</v>
      </c>
    </row>
    <row r="40" spans="1:2" x14ac:dyDescent="0.25">
      <c r="A40" t="s">
        <v>461</v>
      </c>
    </row>
    <row r="41" spans="1:2" x14ac:dyDescent="0.25">
      <c r="A41" t="s">
        <v>462</v>
      </c>
    </row>
    <row r="43" spans="1:2" x14ac:dyDescent="0.25">
      <c r="A43" s="2" t="s">
        <v>463</v>
      </c>
      <c r="B43" s="12"/>
    </row>
    <row r="45" spans="1:2" x14ac:dyDescent="0.25">
      <c r="A45" s="1" t="s">
        <v>113</v>
      </c>
    </row>
    <row r="46" spans="1:2" x14ac:dyDescent="0.25">
      <c r="A46" t="s">
        <v>114</v>
      </c>
    </row>
    <row r="47" spans="1:2" x14ac:dyDescent="0.25">
      <c r="A47" t="s">
        <v>115</v>
      </c>
    </row>
    <row r="48" spans="1:2" x14ac:dyDescent="0.25">
      <c r="A48" t="s">
        <v>116</v>
      </c>
    </row>
    <row r="50" spans="1:3" x14ac:dyDescent="0.25">
      <c r="A50" t="s">
        <v>117</v>
      </c>
    </row>
    <row r="51" spans="1:3" x14ac:dyDescent="0.25">
      <c r="A51" t="s">
        <v>118</v>
      </c>
    </row>
    <row r="52" spans="1:3" x14ac:dyDescent="0.25">
      <c r="A52" t="s">
        <v>120</v>
      </c>
    </row>
    <row r="53" spans="1:3" x14ac:dyDescent="0.25">
      <c r="A53" t="s">
        <v>119</v>
      </c>
    </row>
    <row r="55" spans="1:3" x14ac:dyDescent="0.25">
      <c r="A55" s="1" t="s">
        <v>102</v>
      </c>
    </row>
    <row r="56" spans="1:3" x14ac:dyDescent="0.25">
      <c r="A56" t="s">
        <v>103</v>
      </c>
    </row>
    <row r="57" spans="1:3" x14ac:dyDescent="0.25">
      <c r="A57" t="s">
        <v>104</v>
      </c>
    </row>
    <row r="58" spans="1:3" x14ac:dyDescent="0.25">
      <c r="A58" t="s">
        <v>105</v>
      </c>
    </row>
    <row r="59" spans="1:3" x14ac:dyDescent="0.25">
      <c r="A59" t="s">
        <v>450</v>
      </c>
    </row>
    <row r="60" spans="1:3" x14ac:dyDescent="0.25">
      <c r="B60" t="s">
        <v>106</v>
      </c>
    </row>
    <row r="61" spans="1:3" x14ac:dyDescent="0.25">
      <c r="B61" t="s">
        <v>107</v>
      </c>
    </row>
    <row r="62" spans="1:3" x14ac:dyDescent="0.25">
      <c r="B62" t="s">
        <v>108</v>
      </c>
      <c r="C62" s="3">
        <v>0.04</v>
      </c>
    </row>
    <row r="63" spans="1:3" x14ac:dyDescent="0.25">
      <c r="B63" t="s">
        <v>451</v>
      </c>
    </row>
    <row r="64" spans="1:3" x14ac:dyDescent="0.25">
      <c r="A64" s="1" t="s">
        <v>109</v>
      </c>
    </row>
    <row r="65" spans="1:2" x14ac:dyDescent="0.25">
      <c r="A65" t="s">
        <v>110</v>
      </c>
    </row>
    <row r="66" spans="1:2" x14ac:dyDescent="0.25">
      <c r="A66" t="s">
        <v>111</v>
      </c>
    </row>
    <row r="67" spans="1:2" x14ac:dyDescent="0.25">
      <c r="A67" t="s">
        <v>112</v>
      </c>
    </row>
    <row r="68" spans="1:2" x14ac:dyDescent="0.25">
      <c r="A68" t="s">
        <v>87</v>
      </c>
    </row>
    <row r="69" spans="1:2" x14ac:dyDescent="0.25">
      <c r="A69" t="s">
        <v>88</v>
      </c>
    </row>
    <row r="70" spans="1:2" x14ac:dyDescent="0.25">
      <c r="A70" t="s">
        <v>89</v>
      </c>
    </row>
    <row r="71" spans="1:2" x14ac:dyDescent="0.25">
      <c r="A71" t="s">
        <v>90</v>
      </c>
    </row>
    <row r="72" spans="1:2" x14ac:dyDescent="0.25">
      <c r="A72" t="s">
        <v>91</v>
      </c>
    </row>
    <row r="74" spans="1:2" x14ac:dyDescent="0.25">
      <c r="A74" t="s">
        <v>98</v>
      </c>
    </row>
    <row r="75" spans="1:2" x14ac:dyDescent="0.25">
      <c r="A75" t="s">
        <v>99</v>
      </c>
    </row>
    <row r="76" spans="1:2" x14ac:dyDescent="0.25">
      <c r="A76" t="s">
        <v>100</v>
      </c>
    </row>
    <row r="77" spans="1:2" x14ac:dyDescent="0.25">
      <c r="A77" t="s">
        <v>101</v>
      </c>
    </row>
    <row r="79" spans="1:2" x14ac:dyDescent="0.25">
      <c r="A79" s="1" t="s">
        <v>443</v>
      </c>
    </row>
    <row r="80" spans="1:2" x14ac:dyDescent="0.25">
      <c r="A80" s="9">
        <f>'RECS HC2.1'!B24/('RECS HC2.1'!B24+'RECS HC2.1'!B27)</f>
        <v>0.81308184246741677</v>
      </c>
      <c r="B80" t="s">
        <v>137</v>
      </c>
    </row>
    <row r="81" spans="1:2" x14ac:dyDescent="0.25">
      <c r="A81" s="9">
        <f>'RECS HC2.1'!B27/('RECS HC2.1'!B24+'RECS HC2.1'!B27)</f>
        <v>0.18691815753258317</v>
      </c>
      <c r="B81" t="s">
        <v>138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defaultRowHeight="15" customHeight="1" x14ac:dyDescent="0.25"/>
  <cols>
    <col min="1" max="1" width="36.7109375" customWidth="1"/>
    <col min="2" max="2" width="45.7109375" customWidth="1"/>
  </cols>
  <sheetData>
    <row r="1" spans="1:35" ht="15" customHeight="1" thickBot="1" x14ac:dyDescent="0.3">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5">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5">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5">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5">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5">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5">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5">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3">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5">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5">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5">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5">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5">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5">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5">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5">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5">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5">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5">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5">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5">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5">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5">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5">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5">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5">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5">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5">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5">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5">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5">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5">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5">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5">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5">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5">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5">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5">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5">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5">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5">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5">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5">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5">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5">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5">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5">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5">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5">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5">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5">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5">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5">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5">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5">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5">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5">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5">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5">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5">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5">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5">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5">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5">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5">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5">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5">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5">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5">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5">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5">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5">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5">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5">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5">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5">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5">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5">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5">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5">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5">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5">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5">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5">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5">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5">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5">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5">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5">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5">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5">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5">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5">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5">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5">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5">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5">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5">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5">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5">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5">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5">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5">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5">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5">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5">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5">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5">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5">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5">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5">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5">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5">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5">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5">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5">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5">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5">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5">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5">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5">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5">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5">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5">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5">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5">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5">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5">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5">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5">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3">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5">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5">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5">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5">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5">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3">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5">
      <c r="A147" s="43"/>
      <c r="B147" s="75" t="s">
        <v>545</v>
      </c>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AD147" s="75"/>
      <c r="AE147" s="75"/>
      <c r="AF147" s="75"/>
      <c r="AG147" s="75"/>
      <c r="AH147" s="75"/>
    </row>
    <row r="148" spans="1:34" ht="15" customHeight="1" x14ac:dyDescent="0.25">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5">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5">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5">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5">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5">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5">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5">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5">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5">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5">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5">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5">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5">
      <c r="B161" s="53" t="s">
        <v>467</v>
      </c>
    </row>
    <row r="162" spans="2:2" ht="15" customHeight="1" x14ac:dyDescent="0.25">
      <c r="B162" s="53" t="s">
        <v>557</v>
      </c>
    </row>
    <row r="163" spans="2:2" ht="15" customHeight="1" x14ac:dyDescent="0.25">
      <c r="B163" s="53" t="s">
        <v>558</v>
      </c>
    </row>
    <row r="164" spans="2:2" ht="15" customHeight="1" x14ac:dyDescent="0.25">
      <c r="B164" s="53" t="s">
        <v>559</v>
      </c>
    </row>
    <row r="165" spans="2:2" ht="15" customHeight="1" x14ac:dyDescent="0.25">
      <c r="B165" s="53" t="s">
        <v>560</v>
      </c>
    </row>
    <row r="166" spans="2:2" ht="15" customHeight="1" x14ac:dyDescent="0.25">
      <c r="B166" s="53" t="s">
        <v>561</v>
      </c>
    </row>
    <row r="167" spans="2:2" ht="15" customHeight="1" x14ac:dyDescent="0.25">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defaultRowHeight="15" customHeight="1" x14ac:dyDescent="0.25"/>
  <cols>
    <col min="1" max="1" width="30.5703125" customWidth="1"/>
    <col min="2" max="2" width="45.7109375" customWidth="1"/>
  </cols>
  <sheetData>
    <row r="1" spans="1:35" ht="15" customHeight="1" thickBot="1" x14ac:dyDescent="0.3">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5">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5">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5">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5">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5">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5">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5">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3">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5">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5">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5">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5">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5">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5">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5">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5">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5">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5">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5">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5">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5">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5">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5">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5">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5">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5">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5">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5">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5">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5">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5">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5">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5">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5">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5">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5">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5">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5">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5">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5">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5">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5">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5">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5">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5">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5">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5">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5">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5">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5">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5">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5">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5">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5">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5">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5">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5">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5">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5">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5">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5">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5">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5">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5">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5">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5">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5">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5">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5">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5">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5">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5">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5">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5">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5">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5">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5">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5">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5">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5">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5">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5">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5">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5">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5">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5">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5">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5">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5">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5">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5">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5">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5">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5">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5">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5">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5">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5">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5">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5">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5">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5">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5">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5">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3">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5">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5">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5">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3">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5">
      <c r="A122" s="43"/>
      <c r="B122" s="75" t="s">
        <v>545</v>
      </c>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c r="AA122" s="75"/>
      <c r="AB122" s="75"/>
      <c r="AC122" s="75"/>
      <c r="AD122" s="75"/>
      <c r="AE122" s="75"/>
      <c r="AF122" s="75"/>
      <c r="AG122" s="75"/>
      <c r="AH122" s="75"/>
    </row>
    <row r="123" spans="1:35" ht="15" customHeight="1" x14ac:dyDescent="0.25">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5">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5">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5">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5">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5">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5">
      <c r="B129" s="53" t="s">
        <v>580</v>
      </c>
    </row>
    <row r="130" spans="2:2" ht="15" customHeight="1" x14ac:dyDescent="0.25">
      <c r="B130" s="53" t="s">
        <v>581</v>
      </c>
    </row>
    <row r="131" spans="2:2" ht="15" customHeight="1" x14ac:dyDescent="0.25">
      <c r="B131" s="53" t="s">
        <v>582</v>
      </c>
    </row>
    <row r="132" spans="2:2" ht="15" customHeight="1" x14ac:dyDescent="0.25">
      <c r="B132" s="53" t="s">
        <v>121</v>
      </c>
    </row>
    <row r="133" spans="2:2" ht="15" customHeight="1" x14ac:dyDescent="0.25">
      <c r="B133" s="53" t="s">
        <v>469</v>
      </c>
    </row>
    <row r="134" spans="2:2" ht="15" customHeight="1" x14ac:dyDescent="0.25">
      <c r="B134" s="53" t="s">
        <v>470</v>
      </c>
    </row>
    <row r="135" spans="2:2" ht="15" customHeight="1" x14ac:dyDescent="0.25">
      <c r="B135" s="53" t="s">
        <v>583</v>
      </c>
    </row>
    <row r="136" spans="2:2" ht="15" customHeight="1" x14ac:dyDescent="0.25">
      <c r="B136" s="53" t="s">
        <v>558</v>
      </c>
    </row>
    <row r="137" spans="2:2" ht="15" customHeight="1" x14ac:dyDescent="0.25">
      <c r="B137" s="53" t="s">
        <v>559</v>
      </c>
    </row>
    <row r="138" spans="2:2" ht="15" customHeight="1" x14ac:dyDescent="0.25">
      <c r="B138" s="53" t="s">
        <v>560</v>
      </c>
    </row>
    <row r="139" spans="2:2" ht="15" customHeight="1" x14ac:dyDescent="0.25">
      <c r="B139" s="53" t="s">
        <v>561</v>
      </c>
    </row>
    <row r="140" spans="2:2" ht="15" customHeight="1" x14ac:dyDescent="0.25">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defaultRowHeight="15" x14ac:dyDescent="0.2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5" width="9.5703125" bestFit="1" customWidth="1"/>
  </cols>
  <sheetData>
    <row r="1" spans="1:35" x14ac:dyDescent="0.25">
      <c r="A1" t="s">
        <v>92</v>
      </c>
      <c r="B1">
        <v>354871</v>
      </c>
      <c r="C1" t="s">
        <v>93</v>
      </c>
    </row>
    <row r="2" spans="1:35" x14ac:dyDescent="0.25">
      <c r="A2" t="s">
        <v>94</v>
      </c>
      <c r="B2" s="6">
        <v>947817120</v>
      </c>
      <c r="C2" t="s">
        <v>95</v>
      </c>
    </row>
    <row r="3" spans="1:35" x14ac:dyDescent="0.25">
      <c r="A3" t="s">
        <v>92</v>
      </c>
      <c r="B3" s="6">
        <f>B1*B2</f>
        <v>336352809191520</v>
      </c>
      <c r="C3" t="s">
        <v>96</v>
      </c>
    </row>
    <row r="5" spans="1:35" x14ac:dyDescent="0.25">
      <c r="A5" t="s">
        <v>343</v>
      </c>
    </row>
    <row r="6" spans="1:35" x14ac:dyDescent="0.25">
      <c r="A6" t="s">
        <v>344</v>
      </c>
    </row>
    <row r="8" spans="1:35" x14ac:dyDescent="0.2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5">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339259270349999.13</v>
      </c>
      <c r="N9" s="7">
        <f>$B$3*('AEO Table 5'!O61/'AEO Table 5'!$C61)</f>
        <v>338325004984217.63</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330980463384384.13</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323917001279016.13</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defaultRowHeight="15" x14ac:dyDescent="0.2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x14ac:dyDescent="0.25">
      <c r="A1" s="76" t="s">
        <v>499</v>
      </c>
      <c r="B1" s="76"/>
    </row>
    <row r="2" spans="1:7" ht="24" customHeight="1" x14ac:dyDescent="0.25">
      <c r="A2" s="77" t="s">
        <v>498</v>
      </c>
      <c r="B2" s="78"/>
      <c r="C2" s="78"/>
      <c r="D2" s="78"/>
      <c r="E2" s="78"/>
      <c r="F2" s="78"/>
      <c r="G2" s="78"/>
    </row>
    <row r="3" spans="1:7" ht="24" customHeight="1" thickBot="1" x14ac:dyDescent="0.3">
      <c r="A3" s="41"/>
      <c r="B3" s="79" t="s">
        <v>347</v>
      </c>
      <c r="C3" s="79"/>
      <c r="D3" s="79"/>
      <c r="E3" s="79"/>
      <c r="F3" s="79"/>
      <c r="G3" s="80"/>
    </row>
    <row r="4" spans="1:7" ht="23.25" customHeight="1" thickTop="1" x14ac:dyDescent="0.25">
      <c r="A4" s="41"/>
      <c r="B4" s="40"/>
      <c r="C4" s="81" t="s">
        <v>348</v>
      </c>
      <c r="D4" s="81"/>
      <c r="E4" s="81"/>
      <c r="F4" s="81"/>
      <c r="G4" s="81"/>
    </row>
    <row r="5" spans="1:7" ht="46.5" customHeight="1" thickBot="1" x14ac:dyDescent="0.3">
      <c r="A5" s="39"/>
      <c r="B5" s="38" t="s">
        <v>497</v>
      </c>
      <c r="C5" s="38" t="s">
        <v>349</v>
      </c>
      <c r="D5" s="38" t="s">
        <v>350</v>
      </c>
      <c r="E5" s="38" t="s">
        <v>496</v>
      </c>
      <c r="F5" s="38" t="s">
        <v>495</v>
      </c>
      <c r="G5" s="38" t="s">
        <v>351</v>
      </c>
    </row>
    <row r="6" spans="1:7" ht="24" customHeight="1" thickTop="1" x14ac:dyDescent="0.25">
      <c r="A6" s="37" t="s">
        <v>352</v>
      </c>
      <c r="B6" s="36">
        <v>123.53</v>
      </c>
      <c r="C6" s="36">
        <v>77.069999999999993</v>
      </c>
      <c r="D6" s="36">
        <v>7.45</v>
      </c>
      <c r="E6" s="36">
        <v>9.34</v>
      </c>
      <c r="F6" s="36">
        <v>22.84</v>
      </c>
      <c r="G6" s="36">
        <v>6.83</v>
      </c>
    </row>
    <row r="7" spans="1:7" ht="24" customHeight="1" x14ac:dyDescent="0.25">
      <c r="A7" s="31" t="s">
        <v>353</v>
      </c>
      <c r="B7" s="29" t="s">
        <v>3</v>
      </c>
      <c r="C7" s="29" t="s">
        <v>3</v>
      </c>
      <c r="D7" s="29" t="s">
        <v>3</v>
      </c>
      <c r="E7" s="29" t="s">
        <v>3</v>
      </c>
      <c r="F7" s="29" t="s">
        <v>3</v>
      </c>
      <c r="G7" s="29" t="s">
        <v>3</v>
      </c>
    </row>
    <row r="8" spans="1:7" ht="15" customHeight="1" x14ac:dyDescent="0.25">
      <c r="A8" s="28" t="s">
        <v>122</v>
      </c>
      <c r="B8" s="25">
        <v>21.92</v>
      </c>
      <c r="C8" s="25">
        <v>11.23</v>
      </c>
      <c r="D8" s="25">
        <v>1.95</v>
      </c>
      <c r="E8" s="25">
        <v>3.15</v>
      </c>
      <c r="F8" s="25">
        <v>5.0999999999999996</v>
      </c>
      <c r="G8" s="25">
        <v>0.5</v>
      </c>
    </row>
    <row r="9" spans="1:7" x14ac:dyDescent="0.25">
      <c r="A9" s="26" t="s">
        <v>123</v>
      </c>
      <c r="B9" s="25">
        <v>5.88</v>
      </c>
      <c r="C9" s="25">
        <v>3.34</v>
      </c>
      <c r="D9" s="25">
        <v>0.3</v>
      </c>
      <c r="E9" s="25">
        <v>0.99</v>
      </c>
      <c r="F9" s="25">
        <v>1.1000000000000001</v>
      </c>
      <c r="G9" s="25">
        <v>0.14000000000000001</v>
      </c>
    </row>
    <row r="10" spans="1:7" x14ac:dyDescent="0.25">
      <c r="A10" s="26" t="s">
        <v>124</v>
      </c>
      <c r="B10" s="25">
        <v>16.04</v>
      </c>
      <c r="C10" s="25">
        <v>7.89</v>
      </c>
      <c r="D10" s="25">
        <v>1.65</v>
      </c>
      <c r="E10" s="25">
        <v>2.15</v>
      </c>
      <c r="F10" s="25">
        <v>3.99</v>
      </c>
      <c r="G10" s="25">
        <v>0.36</v>
      </c>
    </row>
    <row r="11" spans="1:7" x14ac:dyDescent="0.25">
      <c r="A11" s="28" t="s">
        <v>125</v>
      </c>
      <c r="B11" s="25">
        <v>27.04</v>
      </c>
      <c r="C11" s="25">
        <v>18.579999999999998</v>
      </c>
      <c r="D11" s="25">
        <v>1.33</v>
      </c>
      <c r="E11" s="25">
        <v>1.95</v>
      </c>
      <c r="F11" s="25">
        <v>4.2</v>
      </c>
      <c r="G11" s="25">
        <v>0.97</v>
      </c>
    </row>
    <row r="12" spans="1:7" x14ac:dyDescent="0.25">
      <c r="A12" s="26" t="s">
        <v>126</v>
      </c>
      <c r="B12" s="25">
        <v>18.55</v>
      </c>
      <c r="C12" s="25">
        <v>12.59</v>
      </c>
      <c r="D12" s="25">
        <v>0.91</v>
      </c>
      <c r="E12" s="25">
        <v>1.49</v>
      </c>
      <c r="F12" s="25">
        <v>2.94</v>
      </c>
      <c r="G12" s="25">
        <v>0.63</v>
      </c>
    </row>
    <row r="13" spans="1:7" ht="15" customHeight="1" x14ac:dyDescent="0.25">
      <c r="A13" s="26" t="s">
        <v>127</v>
      </c>
      <c r="B13" s="25">
        <v>8.5</v>
      </c>
      <c r="C13" s="25">
        <v>5.99</v>
      </c>
      <c r="D13" s="25">
        <v>0.43</v>
      </c>
      <c r="E13" s="25">
        <v>0.47</v>
      </c>
      <c r="F13" s="25">
        <v>1.26</v>
      </c>
      <c r="G13" s="25">
        <v>0.35</v>
      </c>
    </row>
    <row r="14" spans="1:7" x14ac:dyDescent="0.25">
      <c r="A14" s="28" t="s">
        <v>128</v>
      </c>
      <c r="B14" s="25">
        <v>46.84</v>
      </c>
      <c r="C14" s="25">
        <v>30.29</v>
      </c>
      <c r="D14" s="25">
        <v>2.48</v>
      </c>
      <c r="E14" s="25">
        <v>2.36</v>
      </c>
      <c r="F14" s="25">
        <v>7.83</v>
      </c>
      <c r="G14" s="25">
        <v>3.89</v>
      </c>
    </row>
    <row r="15" spans="1:7" x14ac:dyDescent="0.25">
      <c r="A15" s="26" t="s">
        <v>129</v>
      </c>
      <c r="B15" s="25">
        <v>24.84</v>
      </c>
      <c r="C15" s="25">
        <v>15.25</v>
      </c>
      <c r="D15" s="25">
        <v>1.92</v>
      </c>
      <c r="E15" s="25">
        <v>1.17</v>
      </c>
      <c r="F15" s="25">
        <v>4.51</v>
      </c>
      <c r="G15" s="25">
        <v>2</v>
      </c>
    </row>
    <row r="16" spans="1:7" x14ac:dyDescent="0.25">
      <c r="A16" s="26" t="s">
        <v>130</v>
      </c>
      <c r="B16" s="25">
        <v>7.38</v>
      </c>
      <c r="C16" s="25">
        <v>5.17</v>
      </c>
      <c r="D16" s="25">
        <v>0.19</v>
      </c>
      <c r="E16" s="25">
        <v>0.41</v>
      </c>
      <c r="F16" s="25">
        <v>0.84</v>
      </c>
      <c r="G16" s="25">
        <v>0.77</v>
      </c>
    </row>
    <row r="17" spans="1:7" ht="15" customHeight="1" x14ac:dyDescent="0.25">
      <c r="A17" s="26" t="s">
        <v>131</v>
      </c>
      <c r="B17" s="25">
        <v>14.62</v>
      </c>
      <c r="C17" s="25">
        <v>9.8699999999999992</v>
      </c>
      <c r="D17" s="25">
        <v>0.36</v>
      </c>
      <c r="E17" s="25">
        <v>0.78</v>
      </c>
      <c r="F17" s="25">
        <v>2.48</v>
      </c>
      <c r="G17" s="25">
        <v>1.1200000000000001</v>
      </c>
    </row>
    <row r="18" spans="1:7" x14ac:dyDescent="0.25">
      <c r="A18" s="28" t="s">
        <v>132</v>
      </c>
      <c r="B18" s="25">
        <v>27.72</v>
      </c>
      <c r="C18" s="25">
        <v>16.97</v>
      </c>
      <c r="D18" s="25">
        <v>1.69</v>
      </c>
      <c r="E18" s="25">
        <v>1.89</v>
      </c>
      <c r="F18" s="25">
        <v>5.7</v>
      </c>
      <c r="G18" s="25">
        <v>1.47</v>
      </c>
    </row>
    <row r="19" spans="1:7" x14ac:dyDescent="0.25">
      <c r="A19" s="26" t="s">
        <v>133</v>
      </c>
      <c r="B19" s="25">
        <v>9.2200000000000006</v>
      </c>
      <c r="C19" s="25">
        <v>6.06</v>
      </c>
      <c r="D19" s="25">
        <v>0.5</v>
      </c>
      <c r="E19" s="25">
        <v>0.52</v>
      </c>
      <c r="F19" s="25">
        <v>1.47</v>
      </c>
      <c r="G19" s="25">
        <v>0.67</v>
      </c>
    </row>
    <row r="20" spans="1:7" x14ac:dyDescent="0.25">
      <c r="A20" s="32" t="s">
        <v>134</v>
      </c>
      <c r="B20" s="25">
        <v>4.62</v>
      </c>
      <c r="C20" s="25">
        <v>3.1</v>
      </c>
      <c r="D20" s="25">
        <v>0.28999999999999998</v>
      </c>
      <c r="E20" s="25">
        <v>0.26</v>
      </c>
      <c r="F20" s="25">
        <v>0.73</v>
      </c>
      <c r="G20" s="25">
        <v>0.24</v>
      </c>
    </row>
    <row r="21" spans="1:7" x14ac:dyDescent="0.25">
      <c r="A21" s="32" t="s">
        <v>135</v>
      </c>
      <c r="B21" s="25">
        <v>4.5999999999999996</v>
      </c>
      <c r="C21" s="25">
        <v>2.96</v>
      </c>
      <c r="D21" s="25">
        <v>0.21</v>
      </c>
      <c r="E21" s="25">
        <v>0.26</v>
      </c>
      <c r="F21" s="25">
        <v>0.74</v>
      </c>
      <c r="G21" s="25">
        <v>0.43</v>
      </c>
    </row>
    <row r="22" spans="1:7" x14ac:dyDescent="0.25">
      <c r="A22" s="26" t="s">
        <v>136</v>
      </c>
      <c r="B22" s="25">
        <v>18.510000000000002</v>
      </c>
      <c r="C22" s="25">
        <v>10.91</v>
      </c>
      <c r="D22" s="25">
        <v>1.19</v>
      </c>
      <c r="E22" s="25">
        <v>1.36</v>
      </c>
      <c r="F22" s="25">
        <v>4.24</v>
      </c>
      <c r="G22" s="25">
        <v>0.8</v>
      </c>
    </row>
    <row r="23" spans="1:7" ht="24" customHeight="1" x14ac:dyDescent="0.25">
      <c r="A23" s="31" t="s">
        <v>494</v>
      </c>
      <c r="B23" s="29" t="s">
        <v>3</v>
      </c>
      <c r="C23" s="29" t="s">
        <v>3</v>
      </c>
      <c r="D23" s="29" t="s">
        <v>3</v>
      </c>
      <c r="E23" s="29" t="s">
        <v>3</v>
      </c>
      <c r="F23" s="29" t="s">
        <v>3</v>
      </c>
      <c r="G23" s="29" t="s">
        <v>3</v>
      </c>
    </row>
    <row r="24" spans="1:7" x14ac:dyDescent="0.25">
      <c r="A24" s="28" t="s">
        <v>137</v>
      </c>
      <c r="B24" s="25">
        <v>100.44</v>
      </c>
      <c r="C24" s="25">
        <v>58.8</v>
      </c>
      <c r="D24" s="25">
        <v>7.04</v>
      </c>
      <c r="E24" s="25">
        <v>9.02</v>
      </c>
      <c r="F24" s="25">
        <v>22.27</v>
      </c>
      <c r="G24" s="25">
        <v>3.31</v>
      </c>
    </row>
    <row r="25" spans="1:7" s="24" customFormat="1" x14ac:dyDescent="0.25">
      <c r="A25" s="26" t="s">
        <v>354</v>
      </c>
      <c r="B25" s="25">
        <v>89.24</v>
      </c>
      <c r="C25" s="25">
        <v>50.99</v>
      </c>
      <c r="D25" s="25">
        <v>6.57</v>
      </c>
      <c r="E25" s="25">
        <v>7.95</v>
      </c>
      <c r="F25" s="25">
        <v>21.2</v>
      </c>
      <c r="G25" s="25">
        <v>2.5299999999999998</v>
      </c>
    </row>
    <row r="26" spans="1:7" s="24" customFormat="1" x14ac:dyDescent="0.25">
      <c r="A26" s="26" t="s">
        <v>355</v>
      </c>
      <c r="B26" s="25">
        <v>11.2</v>
      </c>
      <c r="C26" s="25">
        <v>7.82</v>
      </c>
      <c r="D26" s="25">
        <v>0.47</v>
      </c>
      <c r="E26" s="25">
        <v>1.07</v>
      </c>
      <c r="F26" s="25">
        <v>1.07</v>
      </c>
      <c r="G26" s="25">
        <v>0.77</v>
      </c>
    </row>
    <row r="27" spans="1:7" x14ac:dyDescent="0.25">
      <c r="A27" s="28" t="s">
        <v>138</v>
      </c>
      <c r="B27" s="25">
        <v>23.09</v>
      </c>
      <c r="C27" s="25">
        <v>18.27</v>
      </c>
      <c r="D27" s="25">
        <v>0.41</v>
      </c>
      <c r="E27" s="25">
        <v>0.32</v>
      </c>
      <c r="F27" s="25">
        <v>0.56999999999999995</v>
      </c>
      <c r="G27" s="25">
        <v>3.52</v>
      </c>
    </row>
    <row r="28" spans="1:7" ht="33.950000000000003" customHeight="1" x14ac:dyDescent="0.25">
      <c r="A28" s="31" t="s">
        <v>493</v>
      </c>
      <c r="B28" s="29" t="s">
        <v>3</v>
      </c>
      <c r="C28" s="29" t="s">
        <v>3</v>
      </c>
      <c r="D28" s="29" t="s">
        <v>3</v>
      </c>
      <c r="E28" s="29" t="s">
        <v>3</v>
      </c>
      <c r="F28" s="29" t="s">
        <v>3</v>
      </c>
      <c r="G28" s="29" t="s">
        <v>3</v>
      </c>
    </row>
    <row r="29" spans="1:7" x14ac:dyDescent="0.25">
      <c r="A29" s="28" t="s">
        <v>356</v>
      </c>
      <c r="B29" s="25">
        <v>42.5</v>
      </c>
      <c r="C29" s="25">
        <v>28.04</v>
      </c>
      <c r="D29" s="25">
        <v>2.4300000000000002</v>
      </c>
      <c r="E29" s="25">
        <v>3.78</v>
      </c>
      <c r="F29" s="25">
        <v>6.74</v>
      </c>
      <c r="G29" s="25">
        <v>1.52</v>
      </c>
    </row>
    <row r="30" spans="1:7" x14ac:dyDescent="0.25">
      <c r="A30" s="28" t="s">
        <v>357</v>
      </c>
      <c r="B30" s="25">
        <v>36.79</v>
      </c>
      <c r="C30" s="25">
        <v>21.89</v>
      </c>
      <c r="D30" s="25">
        <v>2.8</v>
      </c>
      <c r="E30" s="25">
        <v>2.72</v>
      </c>
      <c r="F30" s="25">
        <v>7.03</v>
      </c>
      <c r="G30" s="25">
        <v>2.35</v>
      </c>
    </row>
    <row r="31" spans="1:7" x14ac:dyDescent="0.25">
      <c r="A31" s="28" t="s">
        <v>358</v>
      </c>
      <c r="B31" s="25">
        <v>15.06</v>
      </c>
      <c r="C31" s="25">
        <v>9.07</v>
      </c>
      <c r="D31" s="25">
        <v>0.9</v>
      </c>
      <c r="E31" s="25">
        <v>1.1200000000000001</v>
      </c>
      <c r="F31" s="25">
        <v>3.12</v>
      </c>
      <c r="G31" s="25">
        <v>0.83</v>
      </c>
    </row>
    <row r="32" spans="1:7" ht="24" customHeight="1" x14ac:dyDescent="0.25">
      <c r="A32" s="28" t="s">
        <v>359</v>
      </c>
      <c r="B32" s="25">
        <v>22.31</v>
      </c>
      <c r="C32" s="25">
        <v>13.98</v>
      </c>
      <c r="D32" s="25">
        <v>0.92</v>
      </c>
      <c r="E32" s="25">
        <v>1.25</v>
      </c>
      <c r="F32" s="25">
        <v>4.37</v>
      </c>
      <c r="G32" s="25">
        <v>1.8</v>
      </c>
    </row>
    <row r="33" spans="1:7" x14ac:dyDescent="0.25">
      <c r="A33" s="28" t="s">
        <v>139</v>
      </c>
      <c r="B33" s="25">
        <v>6.87</v>
      </c>
      <c r="C33" s="25">
        <v>4.09</v>
      </c>
      <c r="D33" s="25">
        <v>0.4</v>
      </c>
      <c r="E33" s="25">
        <v>0.48</v>
      </c>
      <c r="F33" s="25">
        <v>1.57</v>
      </c>
      <c r="G33" s="25">
        <v>0.34</v>
      </c>
    </row>
    <row r="34" spans="1:7" x14ac:dyDescent="0.25">
      <c r="A34" s="31" t="s">
        <v>360</v>
      </c>
      <c r="B34" s="29" t="s">
        <v>3</v>
      </c>
      <c r="C34" s="29" t="s">
        <v>3</v>
      </c>
      <c r="D34" s="29" t="s">
        <v>3</v>
      </c>
      <c r="E34" s="29" t="s">
        <v>3</v>
      </c>
      <c r="F34" s="29" t="s">
        <v>3</v>
      </c>
      <c r="G34" s="29" t="s">
        <v>3</v>
      </c>
    </row>
    <row r="35" spans="1:7" x14ac:dyDescent="0.25">
      <c r="A35" s="28" t="s">
        <v>361</v>
      </c>
      <c r="B35" s="25">
        <v>20.260000000000002</v>
      </c>
      <c r="C35" s="25">
        <v>13.58</v>
      </c>
      <c r="D35" s="25">
        <v>1.1399999999999999</v>
      </c>
      <c r="E35" s="25">
        <v>2.36</v>
      </c>
      <c r="F35" s="25">
        <v>3.08</v>
      </c>
      <c r="G35" s="25">
        <v>0.09</v>
      </c>
    </row>
    <row r="36" spans="1:7" x14ac:dyDescent="0.25">
      <c r="A36" s="28" t="s">
        <v>141</v>
      </c>
      <c r="B36" s="25">
        <v>12.48</v>
      </c>
      <c r="C36" s="25">
        <v>9.9</v>
      </c>
      <c r="D36" s="25">
        <v>0.4</v>
      </c>
      <c r="E36" s="25">
        <v>0.77</v>
      </c>
      <c r="F36" s="25">
        <v>1.25</v>
      </c>
      <c r="G36" s="25">
        <v>0.16</v>
      </c>
    </row>
    <row r="37" spans="1:7" x14ac:dyDescent="0.25">
      <c r="A37" s="28" t="s">
        <v>142</v>
      </c>
      <c r="B37" s="25">
        <v>12.76</v>
      </c>
      <c r="C37" s="25">
        <v>8.23</v>
      </c>
      <c r="D37" s="25">
        <v>0.63</v>
      </c>
      <c r="E37" s="25">
        <v>1.1200000000000001</v>
      </c>
      <c r="F37" s="25">
        <v>2.41</v>
      </c>
      <c r="G37" s="25">
        <v>0.37</v>
      </c>
    </row>
    <row r="38" spans="1:7" ht="24" customHeight="1" x14ac:dyDescent="0.25">
      <c r="A38" s="28" t="s">
        <v>143</v>
      </c>
      <c r="B38" s="25">
        <v>18.34</v>
      </c>
      <c r="C38" s="25">
        <v>10.46</v>
      </c>
      <c r="D38" s="25">
        <v>0.97</v>
      </c>
      <c r="E38" s="25">
        <v>1.56</v>
      </c>
      <c r="F38" s="25">
        <v>4.01</v>
      </c>
      <c r="G38" s="25">
        <v>1.34</v>
      </c>
    </row>
    <row r="39" spans="1:7" x14ac:dyDescent="0.25">
      <c r="A39" s="28" t="s">
        <v>144</v>
      </c>
      <c r="B39" s="25">
        <v>16.3</v>
      </c>
      <c r="C39" s="25">
        <v>8.67</v>
      </c>
      <c r="D39" s="25">
        <v>1.26</v>
      </c>
      <c r="E39" s="25">
        <v>1.43</v>
      </c>
      <c r="F39" s="25">
        <v>3.6</v>
      </c>
      <c r="G39" s="25">
        <v>1.33</v>
      </c>
    </row>
    <row r="40" spans="1:7" x14ac:dyDescent="0.25">
      <c r="A40" s="28" t="s">
        <v>145</v>
      </c>
      <c r="B40" s="25">
        <v>17.16</v>
      </c>
      <c r="C40" s="25">
        <v>10.65</v>
      </c>
      <c r="D40" s="25">
        <v>1.08</v>
      </c>
      <c r="E40" s="25">
        <v>0.95</v>
      </c>
      <c r="F40" s="25">
        <v>2.5499999999999998</v>
      </c>
      <c r="G40" s="25">
        <v>1.92</v>
      </c>
    </row>
    <row r="41" spans="1:7" x14ac:dyDescent="0.25">
      <c r="A41" s="28" t="s">
        <v>146</v>
      </c>
      <c r="B41" s="25">
        <v>16.16</v>
      </c>
      <c r="C41" s="25">
        <v>9.98</v>
      </c>
      <c r="D41" s="25">
        <v>1.31</v>
      </c>
      <c r="E41" s="25">
        <v>0.72</v>
      </c>
      <c r="F41" s="25">
        <v>3.17</v>
      </c>
      <c r="G41" s="25">
        <v>0.98</v>
      </c>
    </row>
    <row r="42" spans="1:7" x14ac:dyDescent="0.25">
      <c r="A42" s="28" t="s">
        <v>362</v>
      </c>
      <c r="B42" s="25">
        <v>5.53</v>
      </c>
      <c r="C42" s="25">
        <v>3.05</v>
      </c>
      <c r="D42" s="25">
        <v>0.37</v>
      </c>
      <c r="E42" s="25">
        <v>0.26</v>
      </c>
      <c r="F42" s="25">
        <v>1.52</v>
      </c>
      <c r="G42" s="25">
        <v>0.32</v>
      </c>
    </row>
    <row r="43" spans="1:7" x14ac:dyDescent="0.25">
      <c r="A43" s="28" t="s">
        <v>492</v>
      </c>
      <c r="B43" s="25">
        <v>4.5599999999999996</v>
      </c>
      <c r="C43" s="25">
        <v>2.5299999999999998</v>
      </c>
      <c r="D43" s="25">
        <v>0.28999999999999998</v>
      </c>
      <c r="E43" s="25">
        <v>0.18</v>
      </c>
      <c r="F43" s="25">
        <v>1.26</v>
      </c>
      <c r="G43" s="25">
        <v>0.31</v>
      </c>
    </row>
    <row r="44" spans="1:7" x14ac:dyDescent="0.25">
      <c r="A44" s="31" t="s">
        <v>363</v>
      </c>
      <c r="B44" s="29" t="s">
        <v>3</v>
      </c>
      <c r="C44" s="29" t="s">
        <v>3</v>
      </c>
      <c r="D44" s="29" t="s">
        <v>3</v>
      </c>
      <c r="E44" s="29" t="s">
        <v>3</v>
      </c>
      <c r="F44" s="29" t="s">
        <v>3</v>
      </c>
      <c r="G44" s="29" t="s">
        <v>3</v>
      </c>
    </row>
    <row r="45" spans="1:7" x14ac:dyDescent="0.25">
      <c r="A45" s="28" t="s">
        <v>491</v>
      </c>
      <c r="B45" s="25">
        <v>47.15</v>
      </c>
      <c r="C45" s="25">
        <v>44.59</v>
      </c>
      <c r="D45" s="25">
        <v>2.57</v>
      </c>
      <c r="E45" s="25" t="s">
        <v>147</v>
      </c>
      <c r="F45" s="25" t="s">
        <v>147</v>
      </c>
      <c r="G45" s="25" t="s">
        <v>147</v>
      </c>
    </row>
    <row r="46" spans="1:7" x14ac:dyDescent="0.25">
      <c r="A46" s="28" t="s">
        <v>490</v>
      </c>
      <c r="B46" s="25">
        <v>32.47</v>
      </c>
      <c r="C46" s="25">
        <v>28.53</v>
      </c>
      <c r="D46" s="25">
        <v>3.94</v>
      </c>
      <c r="E46" s="25" t="s">
        <v>147</v>
      </c>
      <c r="F46" s="25" t="s">
        <v>147</v>
      </c>
      <c r="G46" s="25" t="s">
        <v>147</v>
      </c>
    </row>
    <row r="47" spans="1:7" ht="24" customHeight="1" x14ac:dyDescent="0.25">
      <c r="A47" s="28" t="s">
        <v>489</v>
      </c>
      <c r="B47" s="25">
        <v>2.61</v>
      </c>
      <c r="C47" s="25">
        <v>1.76</v>
      </c>
      <c r="D47" s="25">
        <v>0.85</v>
      </c>
      <c r="E47" s="25" t="s">
        <v>147</v>
      </c>
      <c r="F47" s="25" t="s">
        <v>147</v>
      </c>
      <c r="G47" s="25" t="s">
        <v>147</v>
      </c>
    </row>
    <row r="48" spans="1:7" x14ac:dyDescent="0.25">
      <c r="A48" s="28" t="s">
        <v>488</v>
      </c>
      <c r="B48" s="25">
        <v>2.2799999999999998</v>
      </c>
      <c r="C48" s="25">
        <v>2.19</v>
      </c>
      <c r="D48" s="25">
        <v>0.09</v>
      </c>
      <c r="E48" s="25" t="s">
        <v>147</v>
      </c>
      <c r="F48" s="25" t="s">
        <v>147</v>
      </c>
      <c r="G48" s="25" t="s">
        <v>147</v>
      </c>
    </row>
    <row r="49" spans="1:7" ht="26.25" x14ac:dyDescent="0.25">
      <c r="A49" s="28" t="s">
        <v>364</v>
      </c>
      <c r="B49" s="25">
        <v>39.01</v>
      </c>
      <c r="C49" s="25" t="s">
        <v>147</v>
      </c>
      <c r="D49" s="25" t="s">
        <v>147</v>
      </c>
      <c r="E49" s="25">
        <v>9.34</v>
      </c>
      <c r="F49" s="25">
        <v>22.84</v>
      </c>
      <c r="G49" s="25">
        <v>6.83</v>
      </c>
    </row>
    <row r="50" spans="1:7" x14ac:dyDescent="0.25">
      <c r="A50" s="31" t="s">
        <v>365</v>
      </c>
      <c r="B50" s="29" t="s">
        <v>3</v>
      </c>
      <c r="C50" s="29" t="s">
        <v>3</v>
      </c>
      <c r="D50" s="29" t="s">
        <v>3</v>
      </c>
      <c r="E50" s="29" t="s">
        <v>3</v>
      </c>
      <c r="F50" s="29" t="s">
        <v>3</v>
      </c>
      <c r="G50" s="29" t="s">
        <v>3</v>
      </c>
    </row>
    <row r="51" spans="1:7" ht="26.25" x14ac:dyDescent="0.25">
      <c r="A51" s="28" t="s">
        <v>487</v>
      </c>
      <c r="B51" s="25">
        <v>45.44</v>
      </c>
      <c r="C51" s="25">
        <v>31.14</v>
      </c>
      <c r="D51" s="25">
        <v>2.83</v>
      </c>
      <c r="E51" s="25">
        <v>2.23</v>
      </c>
      <c r="F51" s="25">
        <v>3.79</v>
      </c>
      <c r="G51" s="25">
        <v>5.45</v>
      </c>
    </row>
    <row r="52" spans="1:7" x14ac:dyDescent="0.25">
      <c r="A52" s="28" t="s">
        <v>148</v>
      </c>
      <c r="B52" s="25">
        <v>33.369999999999997</v>
      </c>
      <c r="C52" s="25">
        <v>17.52</v>
      </c>
      <c r="D52" s="25">
        <v>2.0099999999999998</v>
      </c>
      <c r="E52" s="25">
        <v>3.79</v>
      </c>
      <c r="F52" s="25">
        <v>9.8000000000000007</v>
      </c>
      <c r="G52" s="25">
        <v>0.24</v>
      </c>
    </row>
    <row r="53" spans="1:7" ht="24" customHeight="1" x14ac:dyDescent="0.25">
      <c r="A53" s="28" t="s">
        <v>149</v>
      </c>
      <c r="B53" s="25">
        <v>18.8</v>
      </c>
      <c r="C53" s="25">
        <v>12.63</v>
      </c>
      <c r="D53" s="25">
        <v>0.92</v>
      </c>
      <c r="E53" s="25">
        <v>1.55</v>
      </c>
      <c r="F53" s="25">
        <v>2.86</v>
      </c>
      <c r="G53" s="25">
        <v>0.84</v>
      </c>
    </row>
    <row r="54" spans="1:7" ht="15" customHeight="1" x14ac:dyDescent="0.25">
      <c r="A54" s="28" t="s">
        <v>150</v>
      </c>
      <c r="B54" s="25">
        <v>15.65</v>
      </c>
      <c r="C54" s="25">
        <v>10.54</v>
      </c>
      <c r="D54" s="25">
        <v>1.07</v>
      </c>
      <c r="E54" s="25">
        <v>0.89</v>
      </c>
      <c r="F54" s="25">
        <v>3.08</v>
      </c>
      <c r="G54" s="25">
        <v>0.08</v>
      </c>
    </row>
    <row r="55" spans="1:7" x14ac:dyDescent="0.25">
      <c r="A55" s="28" t="s">
        <v>486</v>
      </c>
      <c r="B55" s="25">
        <v>6.42</v>
      </c>
      <c r="C55" s="25">
        <v>2.89</v>
      </c>
      <c r="D55" s="25">
        <v>0.41</v>
      </c>
      <c r="E55" s="25">
        <v>0.5</v>
      </c>
      <c r="F55" s="25">
        <v>2.56</v>
      </c>
      <c r="G55" s="25" t="s">
        <v>140</v>
      </c>
    </row>
    <row r="56" spans="1:7" x14ac:dyDescent="0.25">
      <c r="A56" s="28" t="s">
        <v>485</v>
      </c>
      <c r="B56" s="25">
        <v>1.89</v>
      </c>
      <c r="C56" s="25">
        <v>1.1599999999999999</v>
      </c>
      <c r="D56" s="25">
        <v>0.11</v>
      </c>
      <c r="E56" s="25">
        <v>0.21</v>
      </c>
      <c r="F56" s="25">
        <v>0.3</v>
      </c>
      <c r="G56" s="25">
        <v>0.11</v>
      </c>
    </row>
    <row r="57" spans="1:7" x14ac:dyDescent="0.25">
      <c r="A57" s="28" t="s">
        <v>151</v>
      </c>
      <c r="B57" s="25">
        <v>1.46</v>
      </c>
      <c r="C57" s="25">
        <v>0.94</v>
      </c>
      <c r="D57" s="25">
        <v>0.08</v>
      </c>
      <c r="E57" s="25">
        <v>0.14000000000000001</v>
      </c>
      <c r="F57" s="25">
        <v>0.31</v>
      </c>
      <c r="G57" s="25" t="s">
        <v>147</v>
      </c>
    </row>
    <row r="58" spans="1:7" x14ac:dyDescent="0.25">
      <c r="A58" s="28" t="s">
        <v>366</v>
      </c>
      <c r="B58" s="25">
        <v>0.5</v>
      </c>
      <c r="C58" s="25">
        <v>0.26</v>
      </c>
      <c r="D58" s="25" t="s">
        <v>140</v>
      </c>
      <c r="E58" s="25" t="s">
        <v>140</v>
      </c>
      <c r="F58" s="25">
        <v>0.14000000000000001</v>
      </c>
      <c r="G58" s="25" t="s">
        <v>140</v>
      </c>
    </row>
    <row r="59" spans="1:7" x14ac:dyDescent="0.25">
      <c r="A59" s="31" t="s">
        <v>367</v>
      </c>
      <c r="B59" s="29" t="s">
        <v>3</v>
      </c>
      <c r="C59" s="29" t="s">
        <v>3</v>
      </c>
      <c r="D59" s="29" t="s">
        <v>3</v>
      </c>
      <c r="E59" s="29" t="s">
        <v>3</v>
      </c>
      <c r="F59" s="29" t="s">
        <v>3</v>
      </c>
      <c r="G59" s="29" t="s">
        <v>3</v>
      </c>
    </row>
    <row r="60" spans="1:7" x14ac:dyDescent="0.25">
      <c r="A60" s="28" t="s">
        <v>368</v>
      </c>
      <c r="B60" s="25">
        <v>76.03</v>
      </c>
      <c r="C60" s="25">
        <v>61.56</v>
      </c>
      <c r="D60" s="25">
        <v>5.49</v>
      </c>
      <c r="E60" s="25">
        <v>5.89</v>
      </c>
      <c r="F60" s="25" t="s">
        <v>147</v>
      </c>
      <c r="G60" s="25">
        <v>3.09</v>
      </c>
    </row>
    <row r="61" spans="1:7" x14ac:dyDescent="0.25">
      <c r="A61" s="28" t="s">
        <v>152</v>
      </c>
      <c r="B61" s="25">
        <v>9.69</v>
      </c>
      <c r="C61" s="25">
        <v>5.87</v>
      </c>
      <c r="D61" s="25">
        <v>0.28000000000000003</v>
      </c>
      <c r="E61" s="25">
        <v>0.46</v>
      </c>
      <c r="F61" s="25" t="s">
        <v>147</v>
      </c>
      <c r="G61" s="25">
        <v>3.08</v>
      </c>
    </row>
    <row r="62" spans="1:7" ht="24" customHeight="1" x14ac:dyDescent="0.25">
      <c r="A62" s="28" t="s">
        <v>369</v>
      </c>
      <c r="B62" s="25">
        <v>5.19</v>
      </c>
      <c r="C62" s="25">
        <v>3.06</v>
      </c>
      <c r="D62" s="25">
        <v>0.55000000000000004</v>
      </c>
      <c r="E62" s="25">
        <v>1.23</v>
      </c>
      <c r="F62" s="25" t="s">
        <v>147</v>
      </c>
      <c r="G62" s="25">
        <v>0.35</v>
      </c>
    </row>
    <row r="63" spans="1:7" x14ac:dyDescent="0.25">
      <c r="A63" s="28" t="s">
        <v>370</v>
      </c>
      <c r="B63" s="25">
        <v>4.8899999999999997</v>
      </c>
      <c r="C63" s="25">
        <v>3.6</v>
      </c>
      <c r="D63" s="25">
        <v>0.59</v>
      </c>
      <c r="E63" s="25">
        <v>0.66</v>
      </c>
      <c r="F63" s="25" t="s">
        <v>147</v>
      </c>
      <c r="G63" s="25" t="s">
        <v>140</v>
      </c>
    </row>
    <row r="64" spans="1:7" x14ac:dyDescent="0.25">
      <c r="A64" s="28" t="s">
        <v>371</v>
      </c>
      <c r="B64" s="25">
        <v>2.14</v>
      </c>
      <c r="C64" s="25">
        <v>1.58</v>
      </c>
      <c r="D64" s="25">
        <v>0.11</v>
      </c>
      <c r="E64" s="25">
        <v>0.43</v>
      </c>
      <c r="F64" s="25" t="s">
        <v>147</v>
      </c>
      <c r="G64" s="25" t="s">
        <v>140</v>
      </c>
    </row>
    <row r="65" spans="1:7" x14ac:dyDescent="0.25">
      <c r="A65" s="28" t="s">
        <v>372</v>
      </c>
      <c r="B65" s="25">
        <v>1.49</v>
      </c>
      <c r="C65" s="25">
        <v>0.73</v>
      </c>
      <c r="D65" s="25">
        <v>0.18</v>
      </c>
      <c r="E65" s="25">
        <v>0.51</v>
      </c>
      <c r="F65" s="25" t="s">
        <v>147</v>
      </c>
      <c r="G65" s="25">
        <v>0.08</v>
      </c>
    </row>
    <row r="66" spans="1:7" x14ac:dyDescent="0.25">
      <c r="A66" s="28" t="s">
        <v>366</v>
      </c>
      <c r="B66" s="25">
        <v>1.26</v>
      </c>
      <c r="C66" s="25">
        <v>0.67</v>
      </c>
      <c r="D66" s="25">
        <v>0.27</v>
      </c>
      <c r="E66" s="25">
        <v>0.15</v>
      </c>
      <c r="F66" s="25" t="s">
        <v>147</v>
      </c>
      <c r="G66" s="25">
        <v>0.18</v>
      </c>
    </row>
    <row r="67" spans="1:7" ht="26.25" x14ac:dyDescent="0.25">
      <c r="A67" s="28" t="s">
        <v>373</v>
      </c>
      <c r="B67" s="25">
        <v>22.84</v>
      </c>
      <c r="C67" s="25" t="s">
        <v>147</v>
      </c>
      <c r="D67" s="25" t="s">
        <v>147</v>
      </c>
      <c r="E67" s="25" t="s">
        <v>147</v>
      </c>
      <c r="F67" s="25">
        <v>22.84</v>
      </c>
      <c r="G67" s="25" t="s">
        <v>147</v>
      </c>
    </row>
    <row r="68" spans="1:7" ht="26.25" x14ac:dyDescent="0.25">
      <c r="A68" s="31" t="s">
        <v>374</v>
      </c>
      <c r="B68" s="29" t="s">
        <v>3</v>
      </c>
      <c r="C68" s="29" t="s">
        <v>3</v>
      </c>
      <c r="D68" s="29" t="s">
        <v>3</v>
      </c>
      <c r="E68" s="29" t="s">
        <v>3</v>
      </c>
      <c r="F68" s="29" t="s">
        <v>3</v>
      </c>
      <c r="G68" s="29" t="s">
        <v>3</v>
      </c>
    </row>
    <row r="69" spans="1:7" x14ac:dyDescent="0.25">
      <c r="A69" s="33" t="s">
        <v>154</v>
      </c>
      <c r="B69" s="25">
        <v>4.59</v>
      </c>
      <c r="C69" s="25">
        <v>0.09</v>
      </c>
      <c r="D69" s="25">
        <v>0.05</v>
      </c>
      <c r="E69" s="25">
        <v>0.77</v>
      </c>
      <c r="F69" s="25">
        <v>3.56</v>
      </c>
      <c r="G69" s="25">
        <v>0.11</v>
      </c>
    </row>
    <row r="70" spans="1:7" x14ac:dyDescent="0.25">
      <c r="A70" s="33">
        <v>3</v>
      </c>
      <c r="B70" s="25">
        <v>8.73</v>
      </c>
      <c r="C70" s="25">
        <v>0.65</v>
      </c>
      <c r="D70" s="25">
        <v>0.3</v>
      </c>
      <c r="E70" s="25">
        <v>1.71</v>
      </c>
      <c r="F70" s="25">
        <v>5.86</v>
      </c>
      <c r="G70" s="25">
        <v>0.21</v>
      </c>
    </row>
    <row r="71" spans="1:7" ht="33.950000000000003" customHeight="1" x14ac:dyDescent="0.25">
      <c r="A71" s="33">
        <v>4</v>
      </c>
      <c r="B71" s="25">
        <v>15.95</v>
      </c>
      <c r="C71" s="25">
        <v>3.3</v>
      </c>
      <c r="D71" s="25">
        <v>1.46</v>
      </c>
      <c r="E71" s="25">
        <v>3.04</v>
      </c>
      <c r="F71" s="25">
        <v>6.98</v>
      </c>
      <c r="G71" s="25">
        <v>1.17</v>
      </c>
    </row>
    <row r="72" spans="1:7" x14ac:dyDescent="0.25">
      <c r="A72" s="33">
        <v>5</v>
      </c>
      <c r="B72" s="25">
        <v>19.54</v>
      </c>
      <c r="C72" s="25">
        <v>9.77</v>
      </c>
      <c r="D72" s="25">
        <v>1.81</v>
      </c>
      <c r="E72" s="25">
        <v>2.17</v>
      </c>
      <c r="F72" s="25">
        <v>4.13</v>
      </c>
      <c r="G72" s="25">
        <v>1.65</v>
      </c>
    </row>
    <row r="73" spans="1:7" x14ac:dyDescent="0.25">
      <c r="A73" s="33">
        <v>6</v>
      </c>
      <c r="B73" s="25">
        <v>22.1</v>
      </c>
      <c r="C73" s="25">
        <v>15.86</v>
      </c>
      <c r="D73" s="25">
        <v>1.66</v>
      </c>
      <c r="E73" s="25">
        <v>0.97</v>
      </c>
      <c r="F73" s="25">
        <v>1.68</v>
      </c>
      <c r="G73" s="25">
        <v>1.94</v>
      </c>
    </row>
    <row r="74" spans="1:7" x14ac:dyDescent="0.25">
      <c r="A74" s="33">
        <v>7</v>
      </c>
      <c r="B74" s="25">
        <v>18.86</v>
      </c>
      <c r="C74" s="25">
        <v>16.23</v>
      </c>
      <c r="D74" s="25">
        <v>1.1000000000000001</v>
      </c>
      <c r="E74" s="25">
        <v>0.27</v>
      </c>
      <c r="F74" s="25">
        <v>0.38</v>
      </c>
      <c r="G74" s="25">
        <v>0.87</v>
      </c>
    </row>
    <row r="75" spans="1:7" x14ac:dyDescent="0.25">
      <c r="A75" s="33">
        <v>8</v>
      </c>
      <c r="B75" s="25">
        <v>13.87</v>
      </c>
      <c r="C75" s="25">
        <v>12.42</v>
      </c>
      <c r="D75" s="25">
        <v>0.56000000000000005</v>
      </c>
      <c r="E75" s="25">
        <v>0.16</v>
      </c>
      <c r="F75" s="25">
        <v>0.15</v>
      </c>
      <c r="G75" s="25">
        <v>0.57999999999999996</v>
      </c>
    </row>
    <row r="76" spans="1:7" x14ac:dyDescent="0.25">
      <c r="A76" s="33" t="s">
        <v>375</v>
      </c>
      <c r="B76" s="25">
        <v>19.899999999999999</v>
      </c>
      <c r="C76" s="25">
        <v>18.73</v>
      </c>
      <c r="D76" s="25">
        <v>0.51</v>
      </c>
      <c r="E76" s="25">
        <v>0.25</v>
      </c>
      <c r="F76" s="25">
        <v>0.11</v>
      </c>
      <c r="G76" s="25">
        <v>0.3</v>
      </c>
    </row>
    <row r="77" spans="1:7" x14ac:dyDescent="0.25">
      <c r="A77" s="31" t="s">
        <v>376</v>
      </c>
      <c r="B77" s="25" t="s">
        <v>3</v>
      </c>
      <c r="C77" s="25" t="s">
        <v>3</v>
      </c>
      <c r="D77" s="25" t="s">
        <v>3</v>
      </c>
      <c r="E77" s="25" t="s">
        <v>3</v>
      </c>
      <c r="F77" s="25" t="s">
        <v>3</v>
      </c>
      <c r="G77" s="25" t="s">
        <v>3</v>
      </c>
    </row>
    <row r="78" spans="1:7" x14ac:dyDescent="0.25">
      <c r="A78" s="33">
        <v>0</v>
      </c>
      <c r="B78" s="25">
        <v>1.82</v>
      </c>
      <c r="C78" s="25">
        <v>0.1</v>
      </c>
      <c r="D78" s="25" t="s">
        <v>140</v>
      </c>
      <c r="E78" s="25">
        <v>0.32</v>
      </c>
      <c r="F78" s="25">
        <v>1.36</v>
      </c>
      <c r="G78" s="25" t="s">
        <v>140</v>
      </c>
    </row>
    <row r="79" spans="1:7" x14ac:dyDescent="0.25">
      <c r="A79" s="33">
        <v>1</v>
      </c>
      <c r="B79" s="25">
        <v>14.52</v>
      </c>
      <c r="C79" s="25">
        <v>1.25</v>
      </c>
      <c r="D79" s="25">
        <v>0.49</v>
      </c>
      <c r="E79" s="25">
        <v>2.61</v>
      </c>
      <c r="F79" s="25">
        <v>9.7799999999999994</v>
      </c>
      <c r="G79" s="25">
        <v>0.4</v>
      </c>
    </row>
    <row r="80" spans="1:7" ht="24" customHeight="1" x14ac:dyDescent="0.25">
      <c r="A80" s="33">
        <v>2</v>
      </c>
      <c r="B80" s="25">
        <v>30.67</v>
      </c>
      <c r="C80" s="25">
        <v>10.56</v>
      </c>
      <c r="D80" s="25">
        <v>3.19</v>
      </c>
      <c r="E80" s="25">
        <v>4.57</v>
      </c>
      <c r="F80" s="25">
        <v>9.99</v>
      </c>
      <c r="G80" s="25">
        <v>2.36</v>
      </c>
    </row>
    <row r="81" spans="1:7" x14ac:dyDescent="0.25">
      <c r="A81" s="33">
        <v>3</v>
      </c>
      <c r="B81" s="25">
        <v>48.27</v>
      </c>
      <c r="C81" s="25">
        <v>38.869999999999997</v>
      </c>
      <c r="D81" s="25">
        <v>2.94</v>
      </c>
      <c r="E81" s="25">
        <v>1.48</v>
      </c>
      <c r="F81" s="25">
        <v>1.51</v>
      </c>
      <c r="G81" s="25">
        <v>3.49</v>
      </c>
    </row>
    <row r="82" spans="1:7" x14ac:dyDescent="0.25">
      <c r="A82" s="33">
        <v>4</v>
      </c>
      <c r="B82" s="25">
        <v>22.08</v>
      </c>
      <c r="C82" s="25">
        <v>20.61</v>
      </c>
      <c r="D82" s="25">
        <v>0.57999999999999996</v>
      </c>
      <c r="E82" s="25">
        <v>0.23</v>
      </c>
      <c r="F82" s="25">
        <v>0.15</v>
      </c>
      <c r="G82" s="25">
        <v>0.51</v>
      </c>
    </row>
    <row r="83" spans="1:7" x14ac:dyDescent="0.25">
      <c r="A83" s="33" t="s">
        <v>377</v>
      </c>
      <c r="B83" s="25">
        <v>6.16</v>
      </c>
      <c r="C83" s="25">
        <v>5.69</v>
      </c>
      <c r="D83" s="25">
        <v>0.21</v>
      </c>
      <c r="E83" s="25">
        <v>0.13</v>
      </c>
      <c r="F83" s="25" t="s">
        <v>140</v>
      </c>
      <c r="G83" s="25">
        <v>7.0000000000000007E-2</v>
      </c>
    </row>
    <row r="84" spans="1:7" ht="26.25" x14ac:dyDescent="0.25">
      <c r="A84" s="31" t="s">
        <v>378</v>
      </c>
      <c r="B84" s="29" t="s">
        <v>3</v>
      </c>
      <c r="C84" s="29" t="s">
        <v>3</v>
      </c>
      <c r="D84" s="29" t="s">
        <v>3</v>
      </c>
      <c r="E84" s="29" t="s">
        <v>3</v>
      </c>
      <c r="F84" s="29" t="s">
        <v>3</v>
      </c>
      <c r="G84" s="29" t="s">
        <v>3</v>
      </c>
    </row>
    <row r="85" spans="1:7" x14ac:dyDescent="0.25">
      <c r="A85" s="33">
        <v>1</v>
      </c>
      <c r="B85" s="25">
        <v>8.41</v>
      </c>
      <c r="C85" s="25">
        <v>1.43</v>
      </c>
      <c r="D85" s="25">
        <v>0.31</v>
      </c>
      <c r="E85" s="25">
        <v>1.55</v>
      </c>
      <c r="F85" s="25">
        <v>4.84</v>
      </c>
      <c r="G85" s="25">
        <v>0.28000000000000003</v>
      </c>
    </row>
    <row r="86" spans="1:7" x14ac:dyDescent="0.25">
      <c r="A86" s="33">
        <v>2</v>
      </c>
      <c r="B86" s="25">
        <v>27.88</v>
      </c>
      <c r="C86" s="25">
        <v>9.65</v>
      </c>
      <c r="D86" s="25">
        <v>2.13</v>
      </c>
      <c r="E86" s="25">
        <v>3.9</v>
      </c>
      <c r="F86" s="25">
        <v>10.07</v>
      </c>
      <c r="G86" s="25">
        <v>2.13</v>
      </c>
    </row>
    <row r="87" spans="1:7" ht="33.950000000000003" customHeight="1" x14ac:dyDescent="0.25">
      <c r="A87" s="33">
        <v>3</v>
      </c>
      <c r="B87" s="25">
        <v>32.82</v>
      </c>
      <c r="C87" s="25">
        <v>19.91</v>
      </c>
      <c r="D87" s="25">
        <v>2.39</v>
      </c>
      <c r="E87" s="25">
        <v>2.5499999999999998</v>
      </c>
      <c r="F87" s="25">
        <v>5.6</v>
      </c>
      <c r="G87" s="25">
        <v>2.36</v>
      </c>
    </row>
    <row r="88" spans="1:7" x14ac:dyDescent="0.25">
      <c r="A88" s="33">
        <v>4</v>
      </c>
      <c r="B88" s="25">
        <v>26.77</v>
      </c>
      <c r="C88" s="25">
        <v>21.33</v>
      </c>
      <c r="D88" s="25">
        <v>1.5</v>
      </c>
      <c r="E88" s="25">
        <v>0.82</v>
      </c>
      <c r="F88" s="25">
        <v>1.86</v>
      </c>
      <c r="G88" s="25">
        <v>1.26</v>
      </c>
    </row>
    <row r="89" spans="1:7" x14ac:dyDescent="0.25">
      <c r="A89" s="33" t="s">
        <v>377</v>
      </c>
      <c r="B89" s="25">
        <v>27.64</v>
      </c>
      <c r="C89" s="25">
        <v>24.75</v>
      </c>
      <c r="D89" s="25">
        <v>1.1100000000000001</v>
      </c>
      <c r="E89" s="25">
        <v>0.51</v>
      </c>
      <c r="F89" s="25">
        <v>0.47</v>
      </c>
      <c r="G89" s="25">
        <v>0.79</v>
      </c>
    </row>
    <row r="90" spans="1:7" x14ac:dyDescent="0.25">
      <c r="A90" s="31" t="s">
        <v>379</v>
      </c>
      <c r="B90" s="29" t="s">
        <v>3</v>
      </c>
      <c r="C90" s="29" t="s">
        <v>3</v>
      </c>
      <c r="D90" s="29" t="s">
        <v>3</v>
      </c>
      <c r="E90" s="29" t="s">
        <v>3</v>
      </c>
      <c r="F90" s="29" t="s">
        <v>3</v>
      </c>
      <c r="G90" s="29" t="s">
        <v>3</v>
      </c>
    </row>
    <row r="91" spans="1:7" x14ac:dyDescent="0.25">
      <c r="A91" s="33">
        <v>0</v>
      </c>
      <c r="B91" s="25">
        <v>0.15</v>
      </c>
      <c r="C91" s="25">
        <v>7.0000000000000007E-2</v>
      </c>
      <c r="D91" s="25" t="s">
        <v>140</v>
      </c>
      <c r="E91" s="25" t="s">
        <v>140</v>
      </c>
      <c r="F91" s="25" t="s">
        <v>140</v>
      </c>
      <c r="G91" s="25" t="s">
        <v>140</v>
      </c>
    </row>
    <row r="92" spans="1:7" x14ac:dyDescent="0.25">
      <c r="A92" s="33">
        <v>1</v>
      </c>
      <c r="B92" s="25">
        <v>50.32</v>
      </c>
      <c r="C92" s="25">
        <v>21.7</v>
      </c>
      <c r="D92" s="25">
        <v>3.03</v>
      </c>
      <c r="E92" s="25">
        <v>7.24</v>
      </c>
      <c r="F92" s="25">
        <v>16.260000000000002</v>
      </c>
      <c r="G92" s="25">
        <v>2.1</v>
      </c>
    </row>
    <row r="93" spans="1:7" ht="24" customHeight="1" x14ac:dyDescent="0.25">
      <c r="A93" s="33">
        <v>2</v>
      </c>
      <c r="B93" s="25">
        <v>56.85</v>
      </c>
      <c r="C93" s="25">
        <v>40.42</v>
      </c>
      <c r="D93" s="25">
        <v>3.7</v>
      </c>
      <c r="E93" s="25">
        <v>1.86</v>
      </c>
      <c r="F93" s="25">
        <v>6.36</v>
      </c>
      <c r="G93" s="25">
        <v>4.51</v>
      </c>
    </row>
    <row r="94" spans="1:7" x14ac:dyDescent="0.25">
      <c r="A94" s="33" t="s">
        <v>380</v>
      </c>
      <c r="B94" s="25">
        <v>16.21</v>
      </c>
      <c r="C94" s="25">
        <v>14.89</v>
      </c>
      <c r="D94" s="25">
        <v>0.72</v>
      </c>
      <c r="E94" s="25">
        <v>0.23</v>
      </c>
      <c r="F94" s="25">
        <v>0.15</v>
      </c>
      <c r="G94" s="25">
        <v>0.22</v>
      </c>
    </row>
    <row r="95" spans="1:7" x14ac:dyDescent="0.25">
      <c r="A95" s="31" t="s">
        <v>381</v>
      </c>
      <c r="B95" s="29" t="s">
        <v>3</v>
      </c>
      <c r="C95" s="29" t="s">
        <v>3</v>
      </c>
      <c r="D95" s="29" t="s">
        <v>3</v>
      </c>
      <c r="E95" s="29" t="s">
        <v>3</v>
      </c>
      <c r="F95" s="29" t="s">
        <v>3</v>
      </c>
      <c r="G95" s="29" t="s">
        <v>3</v>
      </c>
    </row>
    <row r="96" spans="1:7" x14ac:dyDescent="0.25">
      <c r="A96" s="33">
        <v>0</v>
      </c>
      <c r="B96" s="25">
        <v>86.83</v>
      </c>
      <c r="C96" s="25">
        <v>47.8</v>
      </c>
      <c r="D96" s="25">
        <v>4.0599999999999996</v>
      </c>
      <c r="E96" s="25">
        <v>8.2100000000000009</v>
      </c>
      <c r="F96" s="25">
        <v>20.77</v>
      </c>
      <c r="G96" s="25">
        <v>5.98</v>
      </c>
    </row>
    <row r="97" spans="1:7" x14ac:dyDescent="0.25">
      <c r="A97" s="33">
        <v>1</v>
      </c>
      <c r="B97" s="25">
        <v>33.79</v>
      </c>
      <c r="C97" s="25">
        <v>26.87</v>
      </c>
      <c r="D97" s="25">
        <v>3.21</v>
      </c>
      <c r="E97" s="25">
        <v>1.03</v>
      </c>
      <c r="F97" s="25">
        <v>1.94</v>
      </c>
      <c r="G97" s="25">
        <v>0.75</v>
      </c>
    </row>
    <row r="98" spans="1:7" ht="24" customHeight="1" x14ac:dyDescent="0.25">
      <c r="A98" s="33" t="s">
        <v>382</v>
      </c>
      <c r="B98" s="25">
        <v>2.91</v>
      </c>
      <c r="C98" s="25">
        <v>2.39</v>
      </c>
      <c r="D98" s="25">
        <v>0.18</v>
      </c>
      <c r="E98" s="25">
        <v>0.11</v>
      </c>
      <c r="F98" s="25">
        <v>0.13</v>
      </c>
      <c r="G98" s="25">
        <v>0.1</v>
      </c>
    </row>
    <row r="99" spans="1:7" x14ac:dyDescent="0.25">
      <c r="A99" s="31" t="s">
        <v>153</v>
      </c>
      <c r="B99" s="29" t="s">
        <v>3</v>
      </c>
      <c r="C99" s="29" t="s">
        <v>3</v>
      </c>
      <c r="D99" s="29" t="s">
        <v>3</v>
      </c>
      <c r="E99" s="29" t="s">
        <v>3</v>
      </c>
      <c r="F99" s="29" t="s">
        <v>3</v>
      </c>
      <c r="G99" s="29" t="s">
        <v>3</v>
      </c>
    </row>
    <row r="100" spans="1:7" x14ac:dyDescent="0.25">
      <c r="A100" s="28" t="s">
        <v>155</v>
      </c>
      <c r="B100" s="25">
        <v>36.83</v>
      </c>
      <c r="C100" s="25">
        <v>33.86</v>
      </c>
      <c r="D100" s="25">
        <v>2.98</v>
      </c>
      <c r="E100" s="25" t="s">
        <v>147</v>
      </c>
      <c r="F100" s="25" t="s">
        <v>147</v>
      </c>
      <c r="G100" s="25" t="s">
        <v>147</v>
      </c>
    </row>
    <row r="101" spans="1:7" x14ac:dyDescent="0.25">
      <c r="A101" s="26" t="s">
        <v>383</v>
      </c>
      <c r="B101" s="25">
        <v>21.71</v>
      </c>
      <c r="C101" s="25">
        <v>19.850000000000001</v>
      </c>
      <c r="D101" s="25">
        <v>1.87</v>
      </c>
      <c r="E101" s="25" t="s">
        <v>147</v>
      </c>
      <c r="F101" s="25" t="s">
        <v>147</v>
      </c>
      <c r="G101" s="25" t="s">
        <v>147</v>
      </c>
    </row>
    <row r="102" spans="1:7" ht="24" customHeight="1" x14ac:dyDescent="0.25">
      <c r="A102" s="26" t="s">
        <v>384</v>
      </c>
      <c r="B102" s="25">
        <v>15.12</v>
      </c>
      <c r="C102" s="25">
        <v>14.01</v>
      </c>
      <c r="D102" s="25">
        <v>1.1100000000000001</v>
      </c>
      <c r="E102" s="25" t="s">
        <v>147</v>
      </c>
      <c r="F102" s="25" t="s">
        <v>147</v>
      </c>
      <c r="G102" s="25" t="s">
        <v>147</v>
      </c>
    </row>
    <row r="103" spans="1:7" x14ac:dyDescent="0.25">
      <c r="A103" s="33" t="s">
        <v>156</v>
      </c>
      <c r="B103" s="25">
        <v>47.68</v>
      </c>
      <c r="C103" s="25">
        <v>43.21</v>
      </c>
      <c r="D103" s="25">
        <v>4.47</v>
      </c>
      <c r="E103" s="25" t="s">
        <v>147</v>
      </c>
      <c r="F103" s="25" t="s">
        <v>147</v>
      </c>
      <c r="G103" s="25" t="s">
        <v>147</v>
      </c>
    </row>
    <row r="104" spans="1:7" ht="26.25" x14ac:dyDescent="0.25">
      <c r="A104" s="33" t="s">
        <v>364</v>
      </c>
      <c r="B104" s="25">
        <v>39.01</v>
      </c>
      <c r="C104" s="25" t="s">
        <v>147</v>
      </c>
      <c r="D104" s="25" t="s">
        <v>147</v>
      </c>
      <c r="E104" s="25">
        <v>9.34</v>
      </c>
      <c r="F104" s="25">
        <v>22.84</v>
      </c>
      <c r="G104" s="25">
        <v>6.83</v>
      </c>
    </row>
    <row r="105" spans="1:7" x14ac:dyDescent="0.25">
      <c r="A105" s="31" t="s">
        <v>385</v>
      </c>
      <c r="B105" s="29" t="s">
        <v>3</v>
      </c>
      <c r="C105" s="29" t="s">
        <v>3</v>
      </c>
      <c r="D105" s="29" t="s">
        <v>3</v>
      </c>
      <c r="E105" s="29" t="s">
        <v>3</v>
      </c>
      <c r="F105" s="29" t="s">
        <v>3</v>
      </c>
      <c r="G105" s="29" t="s">
        <v>3</v>
      </c>
    </row>
    <row r="106" spans="1:7" x14ac:dyDescent="0.25">
      <c r="A106" s="28" t="s">
        <v>155</v>
      </c>
      <c r="B106" s="25">
        <v>56.5</v>
      </c>
      <c r="C106" s="25">
        <v>52.99</v>
      </c>
      <c r="D106" s="25">
        <v>3.52</v>
      </c>
      <c r="E106" s="25" t="s">
        <v>147</v>
      </c>
      <c r="F106" s="25" t="s">
        <v>147</v>
      </c>
      <c r="G106" s="25" t="s">
        <v>147</v>
      </c>
    </row>
    <row r="107" spans="1:7" x14ac:dyDescent="0.25">
      <c r="A107" s="26" t="s">
        <v>386</v>
      </c>
      <c r="B107" s="25">
        <v>7.68</v>
      </c>
      <c r="C107" s="25">
        <v>7.1</v>
      </c>
      <c r="D107" s="25">
        <v>0.56999999999999995</v>
      </c>
      <c r="E107" s="25" t="s">
        <v>147</v>
      </c>
      <c r="F107" s="25" t="s">
        <v>147</v>
      </c>
      <c r="G107" s="25" t="s">
        <v>147</v>
      </c>
    </row>
    <row r="108" spans="1:7" ht="24" customHeight="1" x14ac:dyDescent="0.25">
      <c r="A108" s="26" t="s">
        <v>387</v>
      </c>
      <c r="B108" s="25">
        <v>48.83</v>
      </c>
      <c r="C108" s="25">
        <v>45.88</v>
      </c>
      <c r="D108" s="25">
        <v>2.94</v>
      </c>
      <c r="E108" s="25" t="s">
        <v>147</v>
      </c>
      <c r="F108" s="25" t="s">
        <v>147</v>
      </c>
      <c r="G108" s="25" t="s">
        <v>147</v>
      </c>
    </row>
    <row r="109" spans="1:7" x14ac:dyDescent="0.25">
      <c r="A109" s="28" t="s">
        <v>156</v>
      </c>
      <c r="B109" s="25">
        <v>28.01</v>
      </c>
      <c r="C109" s="25">
        <v>24.08</v>
      </c>
      <c r="D109" s="25">
        <v>3.94</v>
      </c>
      <c r="E109" s="25" t="s">
        <v>147</v>
      </c>
      <c r="F109" s="25" t="s">
        <v>147</v>
      </c>
      <c r="G109" s="25" t="s">
        <v>147</v>
      </c>
    </row>
    <row r="110" spans="1:7" ht="26.25" x14ac:dyDescent="0.25">
      <c r="A110" s="33" t="s">
        <v>364</v>
      </c>
      <c r="B110" s="25">
        <v>39.01</v>
      </c>
      <c r="C110" s="25" t="s">
        <v>147</v>
      </c>
      <c r="D110" s="25" t="s">
        <v>147</v>
      </c>
      <c r="E110" s="25">
        <v>9.34</v>
      </c>
      <c r="F110" s="25">
        <v>22.84</v>
      </c>
      <c r="G110" s="25">
        <v>6.83</v>
      </c>
    </row>
    <row r="111" spans="1:7" x14ac:dyDescent="0.25">
      <c r="A111" s="31" t="s">
        <v>388</v>
      </c>
      <c r="B111" s="29" t="s">
        <v>3</v>
      </c>
      <c r="C111" s="29" t="s">
        <v>3</v>
      </c>
      <c r="D111" s="29" t="s">
        <v>3</v>
      </c>
      <c r="E111" s="29" t="s">
        <v>3</v>
      </c>
      <c r="F111" s="29" t="s">
        <v>3</v>
      </c>
      <c r="G111" s="29" t="s">
        <v>3</v>
      </c>
    </row>
    <row r="112" spans="1:7" x14ac:dyDescent="0.25">
      <c r="A112" s="28" t="s">
        <v>155</v>
      </c>
      <c r="B112" s="25">
        <v>51.79</v>
      </c>
      <c r="C112" s="25">
        <v>48.19</v>
      </c>
      <c r="D112" s="25">
        <v>3.6</v>
      </c>
      <c r="E112" s="25" t="s">
        <v>147</v>
      </c>
      <c r="F112" s="25" t="s">
        <v>147</v>
      </c>
      <c r="G112" s="25" t="s">
        <v>147</v>
      </c>
    </row>
    <row r="113" spans="1:7" x14ac:dyDescent="0.25">
      <c r="A113" s="26" t="s">
        <v>389</v>
      </c>
      <c r="B113" s="25">
        <v>11.27</v>
      </c>
      <c r="C113" s="25">
        <v>9.64</v>
      </c>
      <c r="D113" s="25">
        <v>1.64</v>
      </c>
      <c r="E113" s="25" t="s">
        <v>147</v>
      </c>
      <c r="F113" s="25" t="s">
        <v>147</v>
      </c>
      <c r="G113" s="25" t="s">
        <v>147</v>
      </c>
    </row>
    <row r="114" spans="1:7" ht="24" customHeight="1" x14ac:dyDescent="0.25">
      <c r="A114" s="26" t="s">
        <v>390</v>
      </c>
      <c r="B114" s="25">
        <v>34.18</v>
      </c>
      <c r="C114" s="25">
        <v>32.270000000000003</v>
      </c>
      <c r="D114" s="25">
        <v>1.91</v>
      </c>
      <c r="E114" s="25" t="s">
        <v>147</v>
      </c>
      <c r="F114" s="25" t="s">
        <v>147</v>
      </c>
      <c r="G114" s="25" t="s">
        <v>147</v>
      </c>
    </row>
    <row r="115" spans="1:7" ht="24" customHeight="1" x14ac:dyDescent="0.25">
      <c r="A115" s="26" t="s">
        <v>391</v>
      </c>
      <c r="B115" s="25">
        <v>6.34</v>
      </c>
      <c r="C115" s="25">
        <v>6.28</v>
      </c>
      <c r="D115" s="25">
        <v>0.06</v>
      </c>
      <c r="E115" s="25" t="s">
        <v>147</v>
      </c>
      <c r="F115" s="25" t="s">
        <v>147</v>
      </c>
      <c r="G115" s="25" t="s">
        <v>147</v>
      </c>
    </row>
    <row r="116" spans="1:7" x14ac:dyDescent="0.25">
      <c r="A116" s="28" t="s">
        <v>156</v>
      </c>
      <c r="B116" s="25">
        <v>32.72</v>
      </c>
      <c r="C116" s="25">
        <v>28.88</v>
      </c>
      <c r="D116" s="25">
        <v>3.85</v>
      </c>
      <c r="E116" s="25" t="s">
        <v>147</v>
      </c>
      <c r="F116" s="25" t="s">
        <v>147</v>
      </c>
      <c r="G116" s="25" t="s">
        <v>147</v>
      </c>
    </row>
    <row r="117" spans="1:7" ht="26.25" x14ac:dyDescent="0.25">
      <c r="A117" s="33" t="s">
        <v>364</v>
      </c>
      <c r="B117" s="25">
        <v>39.01</v>
      </c>
      <c r="C117" s="25" t="s">
        <v>147</v>
      </c>
      <c r="D117" s="25" t="s">
        <v>147</v>
      </c>
      <c r="E117" s="25">
        <v>9.34</v>
      </c>
      <c r="F117" s="25">
        <v>22.84</v>
      </c>
      <c r="G117" s="25">
        <v>6.83</v>
      </c>
    </row>
    <row r="118" spans="1:7" x14ac:dyDescent="0.25">
      <c r="A118" s="31" t="s">
        <v>392</v>
      </c>
      <c r="B118" s="29" t="s">
        <v>3</v>
      </c>
      <c r="C118" s="29" t="s">
        <v>3</v>
      </c>
      <c r="D118" s="29" t="s">
        <v>3</v>
      </c>
      <c r="E118" s="29" t="s">
        <v>3</v>
      </c>
      <c r="F118" s="29" t="s">
        <v>3</v>
      </c>
      <c r="G118" s="29" t="s">
        <v>3</v>
      </c>
    </row>
    <row r="119" spans="1:7" x14ac:dyDescent="0.25">
      <c r="A119" s="28" t="s">
        <v>393</v>
      </c>
      <c r="B119" s="25">
        <v>34.340000000000003</v>
      </c>
      <c r="C119" s="25">
        <v>24.33</v>
      </c>
      <c r="D119" s="25">
        <v>1.8</v>
      </c>
      <c r="E119" s="25">
        <v>1.59</v>
      </c>
      <c r="F119" s="25">
        <v>5.22</v>
      </c>
      <c r="G119" s="25">
        <v>1.39</v>
      </c>
    </row>
    <row r="120" spans="1:7" x14ac:dyDescent="0.25">
      <c r="A120" s="28" t="s">
        <v>394</v>
      </c>
      <c r="B120" s="25">
        <v>64.27</v>
      </c>
      <c r="C120" s="25">
        <v>40.369999999999997</v>
      </c>
      <c r="D120" s="25">
        <v>3.98</v>
      </c>
      <c r="E120" s="25">
        <v>4.41</v>
      </c>
      <c r="F120" s="25">
        <v>12.22</v>
      </c>
      <c r="G120" s="25">
        <v>3.28</v>
      </c>
    </row>
    <row r="121" spans="1:7" ht="24" customHeight="1" x14ac:dyDescent="0.25">
      <c r="A121" s="28" t="s">
        <v>395</v>
      </c>
      <c r="B121" s="25">
        <v>21.29</v>
      </c>
      <c r="C121" s="25">
        <v>11.11</v>
      </c>
      <c r="D121" s="25">
        <v>1.45</v>
      </c>
      <c r="E121" s="25">
        <v>2.7</v>
      </c>
      <c r="F121" s="25">
        <v>4.1500000000000004</v>
      </c>
      <c r="G121" s="25">
        <v>1.87</v>
      </c>
    </row>
    <row r="122" spans="1:7" x14ac:dyDescent="0.25">
      <c r="A122" s="28" t="s">
        <v>484</v>
      </c>
      <c r="B122" s="25">
        <v>3.63</v>
      </c>
      <c r="C122" s="25">
        <v>1.25</v>
      </c>
      <c r="D122" s="25">
        <v>0.21</v>
      </c>
      <c r="E122" s="25">
        <v>0.64</v>
      </c>
      <c r="F122" s="25">
        <v>1.24</v>
      </c>
      <c r="G122" s="25">
        <v>0.28999999999999998</v>
      </c>
    </row>
    <row r="123" spans="1:7" x14ac:dyDescent="0.25">
      <c r="A123" s="31" t="s">
        <v>396</v>
      </c>
      <c r="B123" s="29" t="s">
        <v>3</v>
      </c>
      <c r="C123" s="29" t="s">
        <v>3</v>
      </c>
      <c r="D123" s="29" t="s">
        <v>3</v>
      </c>
      <c r="E123" s="29" t="s">
        <v>3</v>
      </c>
      <c r="F123" s="29" t="s">
        <v>3</v>
      </c>
      <c r="G123" s="29" t="s">
        <v>3</v>
      </c>
    </row>
    <row r="124" spans="1:7" x14ac:dyDescent="0.25">
      <c r="A124" s="28" t="s">
        <v>157</v>
      </c>
      <c r="B124" s="25">
        <v>55.37</v>
      </c>
      <c r="C124" s="25">
        <v>37.020000000000003</v>
      </c>
      <c r="D124" s="25">
        <v>2.91</v>
      </c>
      <c r="E124" s="25">
        <v>2.9</v>
      </c>
      <c r="F124" s="25">
        <v>10.130000000000001</v>
      </c>
      <c r="G124" s="25">
        <v>2.41</v>
      </c>
    </row>
    <row r="125" spans="1:7" x14ac:dyDescent="0.25">
      <c r="A125" s="28" t="s">
        <v>397</v>
      </c>
      <c r="B125" s="25">
        <v>52.63</v>
      </c>
      <c r="C125" s="25">
        <v>32.53</v>
      </c>
      <c r="D125" s="25">
        <v>3.35</v>
      </c>
      <c r="E125" s="25">
        <v>4.22</v>
      </c>
      <c r="F125" s="25">
        <v>9.35</v>
      </c>
      <c r="G125" s="25">
        <v>3.19</v>
      </c>
    </row>
    <row r="126" spans="1:7" s="24" customFormat="1" ht="24" customHeight="1" x14ac:dyDescent="0.25">
      <c r="A126" s="28" t="s">
        <v>398</v>
      </c>
      <c r="B126" s="25">
        <v>10.39</v>
      </c>
      <c r="C126" s="25">
        <v>5.3</v>
      </c>
      <c r="D126" s="25">
        <v>0.76</v>
      </c>
      <c r="E126" s="25">
        <v>1.43</v>
      </c>
      <c r="F126" s="25">
        <v>2.15</v>
      </c>
      <c r="G126" s="25">
        <v>0.75</v>
      </c>
    </row>
    <row r="127" spans="1:7" s="24" customFormat="1" x14ac:dyDescent="0.25">
      <c r="A127" s="28" t="s">
        <v>399</v>
      </c>
      <c r="B127" s="25">
        <v>5.14</v>
      </c>
      <c r="C127" s="25">
        <v>2.2200000000000002</v>
      </c>
      <c r="D127" s="25">
        <v>0.44</v>
      </c>
      <c r="E127" s="25">
        <v>0.8</v>
      </c>
      <c r="F127" s="25">
        <v>1.2</v>
      </c>
      <c r="G127" s="25">
        <v>0.48</v>
      </c>
    </row>
    <row r="128" spans="1:7" s="24" customFormat="1" x14ac:dyDescent="0.25">
      <c r="A128" s="31" t="s">
        <v>483</v>
      </c>
      <c r="B128" s="29" t="s">
        <v>3</v>
      </c>
      <c r="C128" s="29" t="s">
        <v>3</v>
      </c>
      <c r="D128" s="29" t="s">
        <v>3</v>
      </c>
      <c r="E128" s="29" t="s">
        <v>3</v>
      </c>
      <c r="F128" s="29" t="s">
        <v>3</v>
      </c>
      <c r="G128" s="29" t="s">
        <v>3</v>
      </c>
    </row>
    <row r="129" spans="1:7" x14ac:dyDescent="0.25">
      <c r="A129" s="28" t="s">
        <v>155</v>
      </c>
      <c r="B129" s="25">
        <v>55.18</v>
      </c>
      <c r="C129" s="25">
        <v>39.22</v>
      </c>
      <c r="D129" s="25">
        <v>3.72</v>
      </c>
      <c r="E129" s="25">
        <v>3.49</v>
      </c>
      <c r="F129" s="25">
        <v>8.75</v>
      </c>
      <c r="G129" s="25" t="s">
        <v>147</v>
      </c>
    </row>
    <row r="130" spans="1:7" x14ac:dyDescent="0.25">
      <c r="A130" s="28" t="s">
        <v>156</v>
      </c>
      <c r="B130" s="25">
        <v>61.52</v>
      </c>
      <c r="C130" s="25">
        <v>37.85</v>
      </c>
      <c r="D130" s="25">
        <v>3.73</v>
      </c>
      <c r="E130" s="25">
        <v>5.85</v>
      </c>
      <c r="F130" s="25">
        <v>14.08</v>
      </c>
      <c r="G130" s="25" t="s">
        <v>147</v>
      </c>
    </row>
    <row r="131" spans="1:7" ht="24" customHeight="1" x14ac:dyDescent="0.25">
      <c r="A131" s="33" t="s">
        <v>400</v>
      </c>
      <c r="B131" s="25">
        <v>6.83</v>
      </c>
      <c r="C131" s="25" t="s">
        <v>147</v>
      </c>
      <c r="D131" s="25" t="s">
        <v>147</v>
      </c>
      <c r="E131" s="25" t="s">
        <v>147</v>
      </c>
      <c r="F131" s="25" t="s">
        <v>147</v>
      </c>
      <c r="G131" s="25">
        <v>6.83</v>
      </c>
    </row>
    <row r="132" spans="1:7" x14ac:dyDescent="0.25">
      <c r="A132" s="31" t="s">
        <v>401</v>
      </c>
      <c r="B132" s="29" t="s">
        <v>3</v>
      </c>
      <c r="C132" s="29" t="s">
        <v>3</v>
      </c>
      <c r="D132" s="29" t="s">
        <v>3</v>
      </c>
      <c r="E132" s="29" t="s">
        <v>3</v>
      </c>
      <c r="F132" s="29" t="s">
        <v>3</v>
      </c>
      <c r="G132" s="29" t="s">
        <v>3</v>
      </c>
    </row>
    <row r="133" spans="1:7" x14ac:dyDescent="0.25">
      <c r="A133" s="28" t="s">
        <v>402</v>
      </c>
      <c r="B133" s="25">
        <v>6.95</v>
      </c>
      <c r="C133" s="25">
        <v>0.1</v>
      </c>
      <c r="D133" s="25">
        <v>0.22</v>
      </c>
      <c r="E133" s="25">
        <v>0.77</v>
      </c>
      <c r="F133" s="25">
        <v>5.85</v>
      </c>
      <c r="G133" s="25" t="s">
        <v>140</v>
      </c>
    </row>
    <row r="134" spans="1:7" x14ac:dyDescent="0.25">
      <c r="A134" s="28" t="s">
        <v>403</v>
      </c>
      <c r="B134" s="25">
        <v>18.149999999999999</v>
      </c>
      <c r="C134" s="25">
        <v>1.72</v>
      </c>
      <c r="D134" s="25">
        <v>1.79</v>
      </c>
      <c r="E134" s="25">
        <v>3.81</v>
      </c>
      <c r="F134" s="25">
        <v>10.54</v>
      </c>
      <c r="G134" s="25">
        <v>0.28999999999999998</v>
      </c>
    </row>
    <row r="135" spans="1:7" ht="24" customHeight="1" x14ac:dyDescent="0.25">
      <c r="A135" s="28" t="s">
        <v>404</v>
      </c>
      <c r="B135" s="25">
        <v>29.35</v>
      </c>
      <c r="C135" s="25">
        <v>16.16</v>
      </c>
      <c r="D135" s="25">
        <v>2.6</v>
      </c>
      <c r="E135" s="25">
        <v>2.86</v>
      </c>
      <c r="F135" s="25">
        <v>5.09</v>
      </c>
      <c r="G135" s="25">
        <v>2.66</v>
      </c>
    </row>
    <row r="136" spans="1:7" x14ac:dyDescent="0.25">
      <c r="A136" s="35" t="s">
        <v>405</v>
      </c>
      <c r="B136" s="25">
        <v>38.42</v>
      </c>
      <c r="C136" s="25">
        <v>30.76</v>
      </c>
      <c r="D136" s="25">
        <v>1.97</v>
      </c>
      <c r="E136" s="25">
        <v>1.42</v>
      </c>
      <c r="F136" s="25">
        <v>1.04</v>
      </c>
      <c r="G136" s="25">
        <v>3.23</v>
      </c>
    </row>
    <row r="137" spans="1:7" x14ac:dyDescent="0.25">
      <c r="A137" s="35" t="s">
        <v>406</v>
      </c>
      <c r="B137" s="25">
        <v>13.61</v>
      </c>
      <c r="C137" s="25">
        <v>12.28</v>
      </c>
      <c r="D137" s="25">
        <v>0.43</v>
      </c>
      <c r="E137" s="25">
        <v>0.25</v>
      </c>
      <c r="F137" s="25">
        <v>0.14000000000000001</v>
      </c>
      <c r="G137" s="25">
        <v>0.51</v>
      </c>
    </row>
    <row r="138" spans="1:7" x14ac:dyDescent="0.25">
      <c r="A138" s="35" t="s">
        <v>407</v>
      </c>
      <c r="B138" s="25">
        <v>12.43</v>
      </c>
      <c r="C138" s="25">
        <v>11.7</v>
      </c>
      <c r="D138" s="25">
        <v>0.35</v>
      </c>
      <c r="E138" s="25">
        <v>0.14000000000000001</v>
      </c>
      <c r="F138" s="25" t="s">
        <v>140</v>
      </c>
      <c r="G138" s="25">
        <v>0.13</v>
      </c>
    </row>
    <row r="139" spans="1:7" x14ac:dyDescent="0.25">
      <c r="A139" s="35" t="s">
        <v>408</v>
      </c>
      <c r="B139" s="25">
        <v>4.62</v>
      </c>
      <c r="C139" s="25">
        <v>4.3499999999999996</v>
      </c>
      <c r="D139" s="25">
        <v>0.1</v>
      </c>
      <c r="E139" s="25">
        <v>0.09</v>
      </c>
      <c r="F139" s="25" t="s">
        <v>140</v>
      </c>
      <c r="G139" s="25" t="s">
        <v>140</v>
      </c>
    </row>
    <row r="140" spans="1:7" x14ac:dyDescent="0.25">
      <c r="A140" s="31" t="s">
        <v>409</v>
      </c>
      <c r="B140" s="29" t="s">
        <v>3</v>
      </c>
      <c r="C140" s="29" t="s">
        <v>3</v>
      </c>
      <c r="D140" s="29" t="s">
        <v>3</v>
      </c>
      <c r="E140" s="29" t="s">
        <v>3</v>
      </c>
      <c r="F140" s="29" t="s">
        <v>3</v>
      </c>
      <c r="G140" s="29" t="s">
        <v>3</v>
      </c>
    </row>
    <row r="141" spans="1:7" x14ac:dyDescent="0.25">
      <c r="A141" s="28" t="s">
        <v>410</v>
      </c>
      <c r="B141" s="25">
        <v>43.51</v>
      </c>
      <c r="C141" s="25">
        <v>21.45</v>
      </c>
      <c r="D141" s="25">
        <v>2.81</v>
      </c>
      <c r="E141" s="25">
        <v>4.9400000000000004</v>
      </c>
      <c r="F141" s="25">
        <v>10.84</v>
      </c>
      <c r="G141" s="25">
        <v>3.46</v>
      </c>
    </row>
    <row r="142" spans="1:7" x14ac:dyDescent="0.25">
      <c r="A142" s="28" t="s">
        <v>411</v>
      </c>
      <c r="B142" s="25">
        <v>77.95</v>
      </c>
      <c r="C142" s="25">
        <v>54.09</v>
      </c>
      <c r="D142" s="25">
        <v>4.5199999999999996</v>
      </c>
      <c r="E142" s="25">
        <v>4.33</v>
      </c>
      <c r="F142" s="25">
        <v>11.72</v>
      </c>
      <c r="G142" s="25">
        <v>3.29</v>
      </c>
    </row>
    <row r="143" spans="1:7" ht="24" customHeight="1" x14ac:dyDescent="0.25">
      <c r="A143" s="28" t="s">
        <v>412</v>
      </c>
      <c r="B143" s="25">
        <v>2.0699999999999998</v>
      </c>
      <c r="C143" s="25">
        <v>1.53</v>
      </c>
      <c r="D143" s="25">
        <v>0.12</v>
      </c>
      <c r="E143" s="25">
        <v>7.0000000000000007E-2</v>
      </c>
      <c r="F143" s="25">
        <v>0.27</v>
      </c>
      <c r="G143" s="25" t="s">
        <v>140</v>
      </c>
    </row>
    <row r="144" spans="1:7" x14ac:dyDescent="0.25">
      <c r="A144" s="31" t="s">
        <v>413</v>
      </c>
      <c r="B144" s="29" t="s">
        <v>3</v>
      </c>
      <c r="C144" s="29" t="s">
        <v>3</v>
      </c>
      <c r="D144" s="29" t="s">
        <v>3</v>
      </c>
      <c r="E144" s="29" t="s">
        <v>3</v>
      </c>
      <c r="F144" s="29" t="s">
        <v>3</v>
      </c>
      <c r="G144" s="29" t="s">
        <v>3</v>
      </c>
    </row>
    <row r="145" spans="1:7" x14ac:dyDescent="0.25">
      <c r="A145" s="28" t="s">
        <v>414</v>
      </c>
      <c r="B145" s="25">
        <v>47.4</v>
      </c>
      <c r="C145" s="25">
        <v>23.3</v>
      </c>
      <c r="D145" s="25">
        <v>2.89</v>
      </c>
      <c r="E145" s="25">
        <v>4.2300000000000004</v>
      </c>
      <c r="F145" s="25">
        <v>13.02</v>
      </c>
      <c r="G145" s="25">
        <v>3.94</v>
      </c>
    </row>
    <row r="146" spans="1:7" x14ac:dyDescent="0.25">
      <c r="A146" s="28" t="s">
        <v>149</v>
      </c>
      <c r="B146" s="25">
        <v>40.31</v>
      </c>
      <c r="C146" s="25">
        <v>27.87</v>
      </c>
      <c r="D146" s="25">
        <v>2.2599999999999998</v>
      </c>
      <c r="E146" s="25">
        <v>3.23</v>
      </c>
      <c r="F146" s="25">
        <v>5.52</v>
      </c>
      <c r="G146" s="25">
        <v>1.43</v>
      </c>
    </row>
    <row r="147" spans="1:7" ht="24" customHeight="1" x14ac:dyDescent="0.25">
      <c r="A147" s="28" t="s">
        <v>415</v>
      </c>
      <c r="B147" s="25">
        <v>31.85</v>
      </c>
      <c r="C147" s="25">
        <v>23.39</v>
      </c>
      <c r="D147" s="25">
        <v>1.95</v>
      </c>
      <c r="E147" s="25">
        <v>1.54</v>
      </c>
      <c r="F147" s="25">
        <v>3.66</v>
      </c>
      <c r="G147" s="25">
        <v>1.3</v>
      </c>
    </row>
    <row r="148" spans="1:7" x14ac:dyDescent="0.25">
      <c r="A148" s="35" t="s">
        <v>416</v>
      </c>
      <c r="B148" s="25">
        <v>1.72</v>
      </c>
      <c r="C148" s="25">
        <v>0.94</v>
      </c>
      <c r="D148" s="25">
        <v>0.15</v>
      </c>
      <c r="E148" s="25">
        <v>0.19</v>
      </c>
      <c r="F148" s="25">
        <v>0.34</v>
      </c>
      <c r="G148" s="25">
        <v>0.1</v>
      </c>
    </row>
    <row r="149" spans="1:7" x14ac:dyDescent="0.25">
      <c r="A149" s="35" t="s">
        <v>417</v>
      </c>
      <c r="B149" s="25">
        <v>2.25</v>
      </c>
      <c r="C149" s="25">
        <v>1.56</v>
      </c>
      <c r="D149" s="25">
        <v>0.19</v>
      </c>
      <c r="E149" s="25">
        <v>0.15</v>
      </c>
      <c r="F149" s="25">
        <v>0.3</v>
      </c>
      <c r="G149" s="25" t="s">
        <v>140</v>
      </c>
    </row>
    <row r="150" spans="1:7" ht="26.25" x14ac:dyDescent="0.25">
      <c r="A150" s="31" t="s">
        <v>482</v>
      </c>
      <c r="B150" s="29" t="s">
        <v>3</v>
      </c>
      <c r="C150" s="29" t="s">
        <v>3</v>
      </c>
      <c r="D150" s="29" t="s">
        <v>3</v>
      </c>
      <c r="E150" s="29" t="s">
        <v>3</v>
      </c>
      <c r="F150" s="29" t="s">
        <v>3</v>
      </c>
      <c r="G150" s="29" t="s">
        <v>3</v>
      </c>
    </row>
    <row r="151" spans="1:7" x14ac:dyDescent="0.25">
      <c r="A151" s="33">
        <v>0</v>
      </c>
      <c r="B151" s="25">
        <v>60.38</v>
      </c>
      <c r="C151" s="25">
        <v>33.83</v>
      </c>
      <c r="D151" s="25">
        <v>3.24</v>
      </c>
      <c r="E151" s="25">
        <v>6.19</v>
      </c>
      <c r="F151" s="25">
        <v>12.3</v>
      </c>
      <c r="G151" s="25">
        <v>4.8</v>
      </c>
    </row>
    <row r="152" spans="1:7" x14ac:dyDescent="0.25">
      <c r="A152" s="33">
        <v>1</v>
      </c>
      <c r="B152" s="25">
        <v>39.81</v>
      </c>
      <c r="C152" s="25">
        <v>25.64</v>
      </c>
      <c r="D152" s="25">
        <v>2.57</v>
      </c>
      <c r="E152" s="25">
        <v>2.27</v>
      </c>
      <c r="F152" s="25">
        <v>8.06</v>
      </c>
      <c r="G152" s="25">
        <v>1.27</v>
      </c>
    </row>
    <row r="153" spans="1:7" ht="24" customHeight="1" x14ac:dyDescent="0.25">
      <c r="A153" s="33">
        <v>2</v>
      </c>
      <c r="B153" s="25">
        <v>15.19</v>
      </c>
      <c r="C153" s="25">
        <v>10.85</v>
      </c>
      <c r="D153" s="25">
        <v>1.26</v>
      </c>
      <c r="E153" s="25">
        <v>0.67</v>
      </c>
      <c r="F153" s="25">
        <v>1.84</v>
      </c>
      <c r="G153" s="25">
        <v>0.56000000000000005</v>
      </c>
    </row>
    <row r="154" spans="1:7" x14ac:dyDescent="0.25">
      <c r="A154" s="33" t="s">
        <v>380</v>
      </c>
      <c r="B154" s="25">
        <v>8.16</v>
      </c>
      <c r="C154" s="25">
        <v>6.75</v>
      </c>
      <c r="D154" s="25">
        <v>0.38</v>
      </c>
      <c r="E154" s="25">
        <v>0.2</v>
      </c>
      <c r="F154" s="25">
        <v>0.64</v>
      </c>
      <c r="G154" s="25">
        <v>0.19</v>
      </c>
    </row>
    <row r="155" spans="1:7" x14ac:dyDescent="0.25">
      <c r="A155" s="31" t="s">
        <v>419</v>
      </c>
      <c r="B155" s="29" t="s">
        <v>3</v>
      </c>
      <c r="C155" s="29" t="s">
        <v>3</v>
      </c>
      <c r="D155" s="29" t="s">
        <v>3</v>
      </c>
      <c r="E155" s="29" t="s">
        <v>3</v>
      </c>
      <c r="F155" s="29" t="s">
        <v>3</v>
      </c>
      <c r="G155" s="29" t="s">
        <v>3</v>
      </c>
    </row>
    <row r="156" spans="1:7" x14ac:dyDescent="0.25">
      <c r="A156" s="28" t="s">
        <v>155</v>
      </c>
      <c r="B156" s="25">
        <v>34.299999999999997</v>
      </c>
      <c r="C156" s="25">
        <v>25.3</v>
      </c>
      <c r="D156" s="25">
        <v>1.83</v>
      </c>
      <c r="E156" s="25">
        <v>1.97</v>
      </c>
      <c r="F156" s="25">
        <v>3.38</v>
      </c>
      <c r="G156" s="25">
        <v>1.82</v>
      </c>
    </row>
    <row r="157" spans="1:7" x14ac:dyDescent="0.25">
      <c r="A157" s="28" t="s">
        <v>156</v>
      </c>
      <c r="B157" s="25">
        <v>36.81</v>
      </c>
      <c r="C157" s="25">
        <v>22.8</v>
      </c>
      <c r="D157" s="25">
        <v>2.2000000000000002</v>
      </c>
      <c r="E157" s="25">
        <v>2.74</v>
      </c>
      <c r="F157" s="25">
        <v>6.71</v>
      </c>
      <c r="G157" s="25">
        <v>2.35</v>
      </c>
    </row>
    <row r="158" spans="1:7" ht="24" customHeight="1" x14ac:dyDescent="0.25">
      <c r="A158" s="28" t="s">
        <v>418</v>
      </c>
      <c r="B158" s="25">
        <v>52.42</v>
      </c>
      <c r="C158" s="25">
        <v>28.96</v>
      </c>
      <c r="D158" s="25">
        <v>3.43</v>
      </c>
      <c r="E158" s="25">
        <v>4.62</v>
      </c>
      <c r="F158" s="25">
        <v>12.74</v>
      </c>
      <c r="G158" s="25">
        <v>2.66</v>
      </c>
    </row>
    <row r="159" spans="1:7" ht="26.25" x14ac:dyDescent="0.25">
      <c r="A159" s="31" t="s">
        <v>420</v>
      </c>
      <c r="B159" s="29" t="s">
        <v>3</v>
      </c>
      <c r="C159" s="29" t="s">
        <v>3</v>
      </c>
      <c r="D159" s="29" t="s">
        <v>3</v>
      </c>
      <c r="E159" s="29" t="s">
        <v>3</v>
      </c>
      <c r="F159" s="29" t="s">
        <v>3</v>
      </c>
      <c r="G159" s="29" t="s">
        <v>3</v>
      </c>
    </row>
    <row r="160" spans="1:7" x14ac:dyDescent="0.25">
      <c r="A160" s="28" t="s">
        <v>155</v>
      </c>
      <c r="B160" s="25">
        <v>67.83</v>
      </c>
      <c r="C160" s="25">
        <v>58.09</v>
      </c>
      <c r="D160" s="25">
        <v>4.22</v>
      </c>
      <c r="E160" s="25">
        <v>2.11</v>
      </c>
      <c r="F160" s="25" t="s">
        <v>147</v>
      </c>
      <c r="G160" s="25">
        <v>3.41</v>
      </c>
    </row>
    <row r="161" spans="1:7" x14ac:dyDescent="0.25">
      <c r="A161" s="28" t="s">
        <v>156</v>
      </c>
      <c r="B161" s="25">
        <v>32.869999999999997</v>
      </c>
      <c r="C161" s="25">
        <v>18.97</v>
      </c>
      <c r="D161" s="25">
        <v>3.24</v>
      </c>
      <c r="E161" s="25">
        <v>7.23</v>
      </c>
      <c r="F161" s="25" t="s">
        <v>147</v>
      </c>
      <c r="G161" s="25">
        <v>3.42</v>
      </c>
    </row>
    <row r="162" spans="1:7" ht="24" customHeight="1" x14ac:dyDescent="0.25">
      <c r="A162" s="28" t="s">
        <v>373</v>
      </c>
      <c r="B162" s="25">
        <v>22.84</v>
      </c>
      <c r="C162" s="25" t="s">
        <v>147</v>
      </c>
      <c r="D162" s="25" t="s">
        <v>147</v>
      </c>
      <c r="E162" s="25" t="s">
        <v>147</v>
      </c>
      <c r="F162" s="25">
        <v>22.84</v>
      </c>
      <c r="G162" s="25" t="s">
        <v>147</v>
      </c>
    </row>
    <row r="163" spans="1:7" ht="26.25" x14ac:dyDescent="0.25">
      <c r="A163" s="31" t="s">
        <v>481</v>
      </c>
      <c r="B163" s="34" t="s">
        <v>3</v>
      </c>
      <c r="C163" s="34" t="s">
        <v>3</v>
      </c>
      <c r="D163" s="34" t="s">
        <v>3</v>
      </c>
      <c r="E163" s="34" t="s">
        <v>3</v>
      </c>
      <c r="F163" s="34" t="s">
        <v>3</v>
      </c>
      <c r="G163" s="34" t="s">
        <v>3</v>
      </c>
    </row>
    <row r="164" spans="1:7" x14ac:dyDescent="0.25">
      <c r="A164" s="28" t="s">
        <v>155</v>
      </c>
      <c r="B164" s="34">
        <v>1.82</v>
      </c>
      <c r="C164" s="34">
        <v>1.46</v>
      </c>
      <c r="D164" s="34">
        <v>0.11</v>
      </c>
      <c r="E164" s="34" t="s">
        <v>140</v>
      </c>
      <c r="F164" s="34">
        <v>0.17</v>
      </c>
      <c r="G164" s="34" t="s">
        <v>140</v>
      </c>
    </row>
    <row r="165" spans="1:7" x14ac:dyDescent="0.25">
      <c r="A165" s="26" t="s">
        <v>480</v>
      </c>
      <c r="B165" s="34">
        <v>1.39</v>
      </c>
      <c r="C165" s="34">
        <v>1.22</v>
      </c>
      <c r="D165" s="34">
        <v>0.09</v>
      </c>
      <c r="E165" s="34" t="s">
        <v>140</v>
      </c>
      <c r="F165" s="34" t="s">
        <v>140</v>
      </c>
      <c r="G165" s="34" t="s">
        <v>140</v>
      </c>
    </row>
    <row r="166" spans="1:7" ht="33.75" customHeight="1" x14ac:dyDescent="0.25">
      <c r="A166" s="28" t="s">
        <v>156</v>
      </c>
      <c r="B166" s="34">
        <v>121.71</v>
      </c>
      <c r="C166" s="34">
        <v>75.61</v>
      </c>
      <c r="D166" s="34">
        <v>7.34</v>
      </c>
      <c r="E166" s="34">
        <v>9.2899999999999991</v>
      </c>
      <c r="F166" s="34">
        <v>22.67</v>
      </c>
      <c r="G166" s="34">
        <v>6.79</v>
      </c>
    </row>
    <row r="167" spans="1:7" x14ac:dyDescent="0.25">
      <c r="A167" s="31" t="s">
        <v>421</v>
      </c>
      <c r="B167" s="31" t="s">
        <v>3</v>
      </c>
      <c r="C167" s="31" t="s">
        <v>3</v>
      </c>
      <c r="D167" s="31" t="s">
        <v>3</v>
      </c>
      <c r="E167" s="31" t="s">
        <v>3</v>
      </c>
      <c r="F167" s="31" t="s">
        <v>3</v>
      </c>
      <c r="G167" s="31" t="s">
        <v>3</v>
      </c>
    </row>
    <row r="168" spans="1:7" x14ac:dyDescent="0.25">
      <c r="A168" s="28" t="s">
        <v>155</v>
      </c>
      <c r="B168" s="25">
        <v>84.52</v>
      </c>
      <c r="C168" s="25">
        <v>54.13</v>
      </c>
      <c r="D168" s="25">
        <v>5.63</v>
      </c>
      <c r="E168" s="25">
        <v>6.95</v>
      </c>
      <c r="F168" s="25">
        <v>14.94</v>
      </c>
      <c r="G168" s="25">
        <v>2.87</v>
      </c>
    </row>
    <row r="169" spans="1:7" x14ac:dyDescent="0.25">
      <c r="A169" s="26" t="s">
        <v>479</v>
      </c>
      <c r="B169" s="25">
        <v>69.489999999999995</v>
      </c>
      <c r="C169" s="25">
        <v>47.14</v>
      </c>
      <c r="D169" s="25">
        <v>4.9000000000000004</v>
      </c>
      <c r="E169" s="25">
        <v>5.27</v>
      </c>
      <c r="F169" s="25">
        <v>10.3</v>
      </c>
      <c r="G169" s="25">
        <v>1.89</v>
      </c>
    </row>
    <row r="170" spans="1:7" ht="33.75" customHeight="1" x14ac:dyDescent="0.25">
      <c r="A170" s="26" t="s">
        <v>478</v>
      </c>
      <c r="B170" s="25">
        <v>15.03</v>
      </c>
      <c r="C170" s="25">
        <v>6.99</v>
      </c>
      <c r="D170" s="25">
        <v>0.74</v>
      </c>
      <c r="E170" s="25">
        <v>1.68</v>
      </c>
      <c r="F170" s="25">
        <v>4.6399999999999997</v>
      </c>
      <c r="G170" s="25">
        <v>0.98</v>
      </c>
    </row>
    <row r="171" spans="1:7" x14ac:dyDescent="0.25">
      <c r="A171" s="28" t="s">
        <v>156</v>
      </c>
      <c r="B171" s="25">
        <v>39.01</v>
      </c>
      <c r="C171" s="25">
        <v>22.93</v>
      </c>
      <c r="D171" s="25">
        <v>1.82</v>
      </c>
      <c r="E171" s="25">
        <v>2.4</v>
      </c>
      <c r="F171" s="25">
        <v>7.9</v>
      </c>
      <c r="G171" s="25">
        <v>3.96</v>
      </c>
    </row>
    <row r="172" spans="1:7" x14ac:dyDescent="0.25">
      <c r="A172" s="31" t="s">
        <v>422</v>
      </c>
      <c r="B172" s="29" t="s">
        <v>3</v>
      </c>
      <c r="C172" s="29" t="s">
        <v>3</v>
      </c>
      <c r="D172" s="29" t="s">
        <v>3</v>
      </c>
      <c r="E172" s="29" t="s">
        <v>3</v>
      </c>
      <c r="F172" s="29" t="s">
        <v>3</v>
      </c>
      <c r="G172" s="29" t="s">
        <v>3</v>
      </c>
    </row>
    <row r="173" spans="1:7" x14ac:dyDescent="0.25">
      <c r="A173" s="28" t="s">
        <v>155</v>
      </c>
      <c r="B173" s="25">
        <v>3.37</v>
      </c>
      <c r="C173" s="25">
        <v>3.16</v>
      </c>
      <c r="D173" s="25">
        <v>0.11</v>
      </c>
      <c r="E173" s="25" t="s">
        <v>147</v>
      </c>
      <c r="F173" s="25" t="s">
        <v>147</v>
      </c>
      <c r="G173" s="25">
        <v>0.1</v>
      </c>
    </row>
    <row r="174" spans="1:7" x14ac:dyDescent="0.25">
      <c r="A174" s="28" t="s">
        <v>156</v>
      </c>
      <c r="B174" s="25">
        <v>87.98</v>
      </c>
      <c r="C174" s="25">
        <v>73.91</v>
      </c>
      <c r="D174" s="25">
        <v>7.34</v>
      </c>
      <c r="E174" s="25" t="s">
        <v>147</v>
      </c>
      <c r="F174" s="25" t="s">
        <v>147</v>
      </c>
      <c r="G174" s="25">
        <v>6.73</v>
      </c>
    </row>
    <row r="175" spans="1:7" ht="24" customHeight="1" x14ac:dyDescent="0.25">
      <c r="A175" s="28" t="s">
        <v>423</v>
      </c>
      <c r="B175" s="25">
        <v>32.18</v>
      </c>
      <c r="C175" s="25" t="s">
        <v>147</v>
      </c>
      <c r="D175" s="25" t="s">
        <v>147</v>
      </c>
      <c r="E175" s="25">
        <v>9.34</v>
      </c>
      <c r="F175" s="25">
        <v>22.84</v>
      </c>
      <c r="G175" s="25" t="s">
        <v>147</v>
      </c>
    </row>
    <row r="176" spans="1:7" ht="26.25" x14ac:dyDescent="0.25">
      <c r="A176" s="31" t="s">
        <v>477</v>
      </c>
      <c r="B176" s="29" t="s">
        <v>3</v>
      </c>
      <c r="C176" s="29" t="s">
        <v>3</v>
      </c>
      <c r="D176" s="29" t="s">
        <v>3</v>
      </c>
      <c r="E176" s="29" t="s">
        <v>3</v>
      </c>
      <c r="F176" s="29" t="s">
        <v>3</v>
      </c>
      <c r="G176" s="29" t="s">
        <v>3</v>
      </c>
    </row>
    <row r="177" spans="1:7" x14ac:dyDescent="0.25">
      <c r="A177" s="28" t="s">
        <v>155</v>
      </c>
      <c r="B177" s="25">
        <v>22.72</v>
      </c>
      <c r="C177" s="25">
        <v>15.11</v>
      </c>
      <c r="D177" s="25">
        <v>1.05</v>
      </c>
      <c r="E177" s="25">
        <v>1.42</v>
      </c>
      <c r="F177" s="25">
        <v>3.64</v>
      </c>
      <c r="G177" s="25">
        <v>1.5</v>
      </c>
    </row>
    <row r="178" spans="1:7" x14ac:dyDescent="0.25">
      <c r="A178" s="26" t="s">
        <v>476</v>
      </c>
      <c r="B178" s="25">
        <v>19</v>
      </c>
      <c r="C178" s="25">
        <v>13.08</v>
      </c>
      <c r="D178" s="25">
        <v>0.83</v>
      </c>
      <c r="E178" s="25">
        <v>1.08</v>
      </c>
      <c r="F178" s="25">
        <v>2.68</v>
      </c>
      <c r="G178" s="25">
        <v>1.32</v>
      </c>
    </row>
    <row r="179" spans="1:7" ht="24" customHeight="1" x14ac:dyDescent="0.25">
      <c r="A179" s="26" t="s">
        <v>475</v>
      </c>
      <c r="B179" s="25">
        <v>0.25</v>
      </c>
      <c r="C179" s="25">
        <v>0.15</v>
      </c>
      <c r="D179" s="25" t="s">
        <v>140</v>
      </c>
      <c r="E179" s="25" t="s">
        <v>140</v>
      </c>
      <c r="F179" s="25" t="s">
        <v>140</v>
      </c>
      <c r="G179" s="25" t="s">
        <v>140</v>
      </c>
    </row>
    <row r="180" spans="1:7" ht="26.25" x14ac:dyDescent="0.25">
      <c r="A180" s="26" t="s">
        <v>474</v>
      </c>
      <c r="B180" s="25">
        <v>3.08</v>
      </c>
      <c r="C180" s="25">
        <v>1.71</v>
      </c>
      <c r="D180" s="25">
        <v>0.18</v>
      </c>
      <c r="E180" s="25">
        <v>0.28999999999999998</v>
      </c>
      <c r="F180" s="25">
        <v>0.76</v>
      </c>
      <c r="G180" s="25">
        <v>0.14000000000000001</v>
      </c>
    </row>
    <row r="181" spans="1:7" x14ac:dyDescent="0.25">
      <c r="A181" s="26" t="s">
        <v>473</v>
      </c>
      <c r="B181" s="25">
        <v>0.39</v>
      </c>
      <c r="C181" s="25">
        <v>0.16</v>
      </c>
      <c r="D181" s="25" t="s">
        <v>140</v>
      </c>
      <c r="E181" s="25" t="s">
        <v>140</v>
      </c>
      <c r="F181" s="25">
        <v>0.18</v>
      </c>
      <c r="G181" s="25" t="s">
        <v>140</v>
      </c>
    </row>
    <row r="182" spans="1:7" x14ac:dyDescent="0.25">
      <c r="A182" s="28" t="s">
        <v>156</v>
      </c>
      <c r="B182" s="25">
        <v>100.81</v>
      </c>
      <c r="C182" s="25">
        <v>61.96</v>
      </c>
      <c r="D182" s="25">
        <v>6.4</v>
      </c>
      <c r="E182" s="25">
        <v>7.92</v>
      </c>
      <c r="F182" s="25">
        <v>19.190000000000001</v>
      </c>
      <c r="G182" s="25">
        <v>5.33</v>
      </c>
    </row>
    <row r="183" spans="1:7" ht="24" customHeight="1" x14ac:dyDescent="0.25">
      <c r="A183" s="31" t="s">
        <v>424</v>
      </c>
      <c r="B183" s="29" t="s">
        <v>3</v>
      </c>
      <c r="C183" s="29" t="s">
        <v>3</v>
      </c>
      <c r="D183" s="29" t="s">
        <v>3</v>
      </c>
      <c r="E183" s="29" t="s">
        <v>3</v>
      </c>
      <c r="F183" s="29" t="s">
        <v>3</v>
      </c>
      <c r="G183" s="29" t="s">
        <v>3</v>
      </c>
    </row>
    <row r="184" spans="1:7" x14ac:dyDescent="0.25">
      <c r="A184" s="28" t="s">
        <v>155</v>
      </c>
      <c r="B184" s="25">
        <v>17.66</v>
      </c>
      <c r="C184" s="25">
        <v>13.93</v>
      </c>
      <c r="D184" s="25">
        <v>0.34</v>
      </c>
      <c r="E184" s="25">
        <v>0.22</v>
      </c>
      <c r="F184" s="25">
        <v>2.15</v>
      </c>
      <c r="G184" s="25">
        <v>1.02</v>
      </c>
    </row>
    <row r="185" spans="1:7" x14ac:dyDescent="0.25">
      <c r="A185" s="28" t="s">
        <v>156</v>
      </c>
      <c r="B185" s="25">
        <v>105.87</v>
      </c>
      <c r="C185" s="25">
        <v>63.14</v>
      </c>
      <c r="D185" s="25">
        <v>7.11</v>
      </c>
      <c r="E185" s="25">
        <v>9.1199999999999992</v>
      </c>
      <c r="F185" s="25">
        <v>20.69</v>
      </c>
      <c r="G185" s="25">
        <v>5.82</v>
      </c>
    </row>
    <row r="186" spans="1:7" x14ac:dyDescent="0.25">
      <c r="A186" s="31" t="s">
        <v>425</v>
      </c>
      <c r="B186" s="29" t="s">
        <v>3</v>
      </c>
      <c r="C186" s="29" t="s">
        <v>3</v>
      </c>
      <c r="D186" s="29" t="s">
        <v>3</v>
      </c>
      <c r="E186" s="29" t="s">
        <v>3</v>
      </c>
      <c r="F186" s="29" t="s">
        <v>3</v>
      </c>
      <c r="G186" s="29" t="s">
        <v>3</v>
      </c>
    </row>
    <row r="187" spans="1:7" ht="24" customHeight="1" x14ac:dyDescent="0.25">
      <c r="A187" s="33" t="s">
        <v>155</v>
      </c>
      <c r="B187" s="25">
        <v>8.52</v>
      </c>
      <c r="C187" s="25">
        <v>8.09</v>
      </c>
      <c r="D187" s="25">
        <v>0.2</v>
      </c>
      <c r="E187" s="25" t="s">
        <v>147</v>
      </c>
      <c r="F187" s="25" t="s">
        <v>147</v>
      </c>
      <c r="G187" s="25">
        <v>0.23</v>
      </c>
    </row>
    <row r="188" spans="1:7" x14ac:dyDescent="0.25">
      <c r="A188" s="28" t="s">
        <v>156</v>
      </c>
      <c r="B188" s="25">
        <v>82.83</v>
      </c>
      <c r="C188" s="25">
        <v>68.98</v>
      </c>
      <c r="D188" s="25">
        <v>7.25</v>
      </c>
      <c r="E188" s="25" t="s">
        <v>147</v>
      </c>
      <c r="F188" s="25" t="s">
        <v>147</v>
      </c>
      <c r="G188" s="25">
        <v>6.6</v>
      </c>
    </row>
    <row r="189" spans="1:7" x14ac:dyDescent="0.25">
      <c r="A189" s="28" t="s">
        <v>423</v>
      </c>
      <c r="B189" s="25">
        <v>32.18</v>
      </c>
      <c r="C189" s="25" t="s">
        <v>147</v>
      </c>
      <c r="D189" s="25" t="s">
        <v>147</v>
      </c>
      <c r="E189" s="25">
        <v>9.34</v>
      </c>
      <c r="F189" s="25">
        <v>22.84</v>
      </c>
      <c r="G189" s="25" t="s">
        <v>147</v>
      </c>
    </row>
    <row r="190" spans="1:7" x14ac:dyDescent="0.25">
      <c r="A190" s="30" t="s">
        <v>426</v>
      </c>
      <c r="B190" s="29" t="s">
        <v>3</v>
      </c>
      <c r="C190" s="29" t="s">
        <v>3</v>
      </c>
      <c r="D190" s="29" t="s">
        <v>3</v>
      </c>
      <c r="E190" s="29" t="s">
        <v>3</v>
      </c>
      <c r="F190" s="29" t="s">
        <v>3</v>
      </c>
      <c r="G190" s="29" t="s">
        <v>3</v>
      </c>
    </row>
    <row r="191" spans="1:7" x14ac:dyDescent="0.25">
      <c r="A191" s="26" t="s">
        <v>427</v>
      </c>
      <c r="B191" s="25">
        <v>1.9</v>
      </c>
      <c r="C191" s="25">
        <v>1.77</v>
      </c>
      <c r="D191" s="25">
        <v>0.06</v>
      </c>
      <c r="E191" s="25" t="s">
        <v>147</v>
      </c>
      <c r="F191" s="25" t="s">
        <v>147</v>
      </c>
      <c r="G191" s="25" t="s">
        <v>140</v>
      </c>
    </row>
    <row r="192" spans="1:7" x14ac:dyDescent="0.25">
      <c r="A192" s="26" t="s">
        <v>428</v>
      </c>
      <c r="B192" s="25">
        <v>5.08</v>
      </c>
      <c r="C192" s="25">
        <v>4.84</v>
      </c>
      <c r="D192" s="25">
        <v>0.1</v>
      </c>
      <c r="E192" s="25" t="s">
        <v>147</v>
      </c>
      <c r="F192" s="25" t="s">
        <v>147</v>
      </c>
      <c r="G192" s="25">
        <v>0.14000000000000001</v>
      </c>
    </row>
    <row r="193" spans="1:7" ht="24" customHeight="1" x14ac:dyDescent="0.25">
      <c r="A193" s="26" t="s">
        <v>429</v>
      </c>
      <c r="B193" s="25">
        <v>1.54</v>
      </c>
      <c r="C193" s="25">
        <v>1.48</v>
      </c>
      <c r="D193" s="25" t="s">
        <v>140</v>
      </c>
      <c r="E193" s="25" t="s">
        <v>147</v>
      </c>
      <c r="F193" s="25" t="s">
        <v>147</v>
      </c>
      <c r="G193" s="25" t="s">
        <v>140</v>
      </c>
    </row>
    <row r="194" spans="1:7" x14ac:dyDescent="0.25">
      <c r="A194" s="26" t="s">
        <v>430</v>
      </c>
      <c r="B194" s="25">
        <v>82.83</v>
      </c>
      <c r="C194" s="25">
        <v>68.98</v>
      </c>
      <c r="D194" s="25">
        <v>7.25</v>
      </c>
      <c r="E194" s="25" t="s">
        <v>147</v>
      </c>
      <c r="F194" s="25" t="s">
        <v>147</v>
      </c>
      <c r="G194" s="25">
        <v>6.6</v>
      </c>
    </row>
    <row r="195" spans="1:7" x14ac:dyDescent="0.25">
      <c r="A195" s="26" t="s">
        <v>423</v>
      </c>
      <c r="B195" s="25">
        <v>32.18</v>
      </c>
      <c r="C195" s="25" t="s">
        <v>147</v>
      </c>
      <c r="D195" s="25" t="s">
        <v>147</v>
      </c>
      <c r="E195" s="25">
        <v>9.34</v>
      </c>
      <c r="F195" s="25">
        <v>22.84</v>
      </c>
      <c r="G195" s="25" t="s">
        <v>147</v>
      </c>
    </row>
    <row r="196" spans="1:7" x14ac:dyDescent="0.25">
      <c r="A196" s="30" t="s">
        <v>431</v>
      </c>
      <c r="B196" s="29" t="s">
        <v>3</v>
      </c>
      <c r="C196" s="29" t="s">
        <v>3</v>
      </c>
      <c r="D196" s="29" t="s">
        <v>3</v>
      </c>
      <c r="E196" s="29" t="s">
        <v>3</v>
      </c>
      <c r="F196" s="29" t="s">
        <v>3</v>
      </c>
      <c r="G196" s="29" t="s">
        <v>3</v>
      </c>
    </row>
    <row r="197" spans="1:7" x14ac:dyDescent="0.25">
      <c r="A197" s="26" t="s">
        <v>432</v>
      </c>
      <c r="B197" s="25">
        <v>2.89</v>
      </c>
      <c r="C197" s="25">
        <v>2.82</v>
      </c>
      <c r="D197" s="25">
        <v>0.05</v>
      </c>
      <c r="E197" s="25" t="s">
        <v>147</v>
      </c>
      <c r="F197" s="25" t="s">
        <v>147</v>
      </c>
      <c r="G197" s="25" t="s">
        <v>140</v>
      </c>
    </row>
    <row r="198" spans="1:7" x14ac:dyDescent="0.25">
      <c r="A198" s="32" t="s">
        <v>433</v>
      </c>
      <c r="B198" s="25">
        <v>0.85</v>
      </c>
      <c r="C198" s="25">
        <v>0.82</v>
      </c>
      <c r="D198" s="25" t="s">
        <v>140</v>
      </c>
      <c r="E198" s="25" t="s">
        <v>147</v>
      </c>
      <c r="F198" s="25" t="s">
        <v>147</v>
      </c>
      <c r="G198" s="25" t="s">
        <v>140</v>
      </c>
    </row>
    <row r="199" spans="1:7" x14ac:dyDescent="0.25">
      <c r="A199" s="32" t="s">
        <v>434</v>
      </c>
      <c r="B199" s="25">
        <v>1.32</v>
      </c>
      <c r="C199" s="25">
        <v>1.3</v>
      </c>
      <c r="D199" s="25" t="s">
        <v>140</v>
      </c>
      <c r="E199" s="25" t="s">
        <v>147</v>
      </c>
      <c r="F199" s="25" t="s">
        <v>147</v>
      </c>
      <c r="G199" s="25" t="s">
        <v>140</v>
      </c>
    </row>
    <row r="200" spans="1:7" x14ac:dyDescent="0.25">
      <c r="A200" s="32" t="s">
        <v>435</v>
      </c>
      <c r="B200" s="25">
        <v>0.28999999999999998</v>
      </c>
      <c r="C200" s="25">
        <v>0.28000000000000003</v>
      </c>
      <c r="D200" s="25" t="s">
        <v>140</v>
      </c>
      <c r="E200" s="25" t="s">
        <v>147</v>
      </c>
      <c r="F200" s="25" t="s">
        <v>147</v>
      </c>
      <c r="G200" s="25" t="s">
        <v>147</v>
      </c>
    </row>
    <row r="201" spans="1:7" x14ac:dyDescent="0.25">
      <c r="A201" s="32" t="s">
        <v>436</v>
      </c>
      <c r="B201" s="25">
        <v>0.42</v>
      </c>
      <c r="C201" s="25">
        <v>0.42</v>
      </c>
      <c r="D201" s="25" t="s">
        <v>140</v>
      </c>
      <c r="E201" s="25" t="s">
        <v>147</v>
      </c>
      <c r="F201" s="25" t="s">
        <v>147</v>
      </c>
      <c r="G201" s="25" t="s">
        <v>147</v>
      </c>
    </row>
    <row r="202" spans="1:7" x14ac:dyDescent="0.25">
      <c r="A202" s="26" t="s">
        <v>437</v>
      </c>
      <c r="B202" s="25">
        <v>5.63</v>
      </c>
      <c r="C202" s="25">
        <v>5.27</v>
      </c>
      <c r="D202" s="25">
        <v>0.15</v>
      </c>
      <c r="E202" s="25" t="s">
        <v>147</v>
      </c>
      <c r="F202" s="25" t="s">
        <v>147</v>
      </c>
      <c r="G202" s="25">
        <v>0.22</v>
      </c>
    </row>
    <row r="203" spans="1:7" ht="24" customHeight="1" x14ac:dyDescent="0.25">
      <c r="A203" s="26" t="s">
        <v>430</v>
      </c>
      <c r="B203" s="25">
        <v>82.83</v>
      </c>
      <c r="C203" s="25">
        <v>68.98</v>
      </c>
      <c r="D203" s="25">
        <v>7.25</v>
      </c>
      <c r="E203" s="25" t="s">
        <v>147</v>
      </c>
      <c r="F203" s="25" t="s">
        <v>147</v>
      </c>
      <c r="G203" s="25">
        <v>6.6</v>
      </c>
    </row>
    <row r="204" spans="1:7" s="24" customFormat="1" x14ac:dyDescent="0.25">
      <c r="A204" s="26" t="s">
        <v>423</v>
      </c>
      <c r="B204" s="25">
        <v>32.18</v>
      </c>
      <c r="C204" s="25" t="s">
        <v>147</v>
      </c>
      <c r="D204" s="25" t="s">
        <v>147</v>
      </c>
      <c r="E204" s="25">
        <v>9.34</v>
      </c>
      <c r="F204" s="25">
        <v>22.84</v>
      </c>
      <c r="G204" s="25" t="s">
        <v>147</v>
      </c>
    </row>
    <row r="205" spans="1:7" s="24" customFormat="1" x14ac:dyDescent="0.25">
      <c r="A205" s="31" t="s">
        <v>438</v>
      </c>
      <c r="B205" s="29" t="s">
        <v>3</v>
      </c>
      <c r="C205" s="29" t="s">
        <v>3</v>
      </c>
      <c r="D205" s="29" t="s">
        <v>3</v>
      </c>
      <c r="E205" s="29" t="s">
        <v>3</v>
      </c>
      <c r="F205" s="29" t="s">
        <v>3</v>
      </c>
      <c r="G205" s="29" t="s">
        <v>3</v>
      </c>
    </row>
    <row r="206" spans="1:7" s="24" customFormat="1" ht="24" customHeight="1" x14ac:dyDescent="0.25">
      <c r="A206" s="28" t="s">
        <v>155</v>
      </c>
      <c r="B206" s="25">
        <v>8.84</v>
      </c>
      <c r="C206" s="25">
        <v>7.33</v>
      </c>
      <c r="D206" s="25">
        <v>0.28000000000000003</v>
      </c>
      <c r="E206" s="25">
        <v>0.22</v>
      </c>
      <c r="F206" s="25">
        <v>0.73</v>
      </c>
      <c r="G206" s="25">
        <v>0.28999999999999998</v>
      </c>
    </row>
    <row r="207" spans="1:7" s="24" customFormat="1" x14ac:dyDescent="0.25">
      <c r="A207" s="28" t="s">
        <v>156</v>
      </c>
      <c r="B207" s="25">
        <v>114.69</v>
      </c>
      <c r="C207" s="25">
        <v>69.739999999999995</v>
      </c>
      <c r="D207" s="25">
        <v>7.18</v>
      </c>
      <c r="E207" s="25">
        <v>9.1199999999999992</v>
      </c>
      <c r="F207" s="25">
        <v>22.11</v>
      </c>
      <c r="G207" s="25">
        <v>6.55</v>
      </c>
    </row>
    <row r="208" spans="1:7" s="24" customFormat="1" x14ac:dyDescent="0.25">
      <c r="A208" s="30" t="s">
        <v>439</v>
      </c>
      <c r="B208" s="29" t="s">
        <v>3</v>
      </c>
      <c r="C208" s="29" t="s">
        <v>3</v>
      </c>
      <c r="D208" s="29" t="s">
        <v>3</v>
      </c>
      <c r="E208" s="29" t="s">
        <v>3</v>
      </c>
      <c r="F208" s="29" t="s">
        <v>3</v>
      </c>
      <c r="G208" s="29" t="s">
        <v>3</v>
      </c>
    </row>
    <row r="209" spans="1:7" s="24" customFormat="1" x14ac:dyDescent="0.25">
      <c r="A209" s="26" t="s">
        <v>427</v>
      </c>
      <c r="B209" s="25">
        <v>4.22</v>
      </c>
      <c r="C209" s="25">
        <v>3.3</v>
      </c>
      <c r="D209" s="25">
        <v>0.17</v>
      </c>
      <c r="E209" s="25">
        <v>0.14000000000000001</v>
      </c>
      <c r="F209" s="25">
        <v>0.44</v>
      </c>
      <c r="G209" s="25">
        <v>0.16</v>
      </c>
    </row>
    <row r="210" spans="1:7" s="24" customFormat="1" x14ac:dyDescent="0.25">
      <c r="A210" s="26" t="s">
        <v>428</v>
      </c>
      <c r="B210" s="25">
        <v>1.27</v>
      </c>
      <c r="C210" s="25">
        <v>1.1299999999999999</v>
      </c>
      <c r="D210" s="25" t="s">
        <v>140</v>
      </c>
      <c r="E210" s="25" t="s">
        <v>140</v>
      </c>
      <c r="F210" s="25" t="s">
        <v>140</v>
      </c>
      <c r="G210" s="25" t="s">
        <v>140</v>
      </c>
    </row>
    <row r="211" spans="1:7" ht="24" customHeight="1" x14ac:dyDescent="0.25">
      <c r="A211" s="26" t="s">
        <v>429</v>
      </c>
      <c r="B211" s="25">
        <v>3.35</v>
      </c>
      <c r="C211" s="25">
        <v>2.9</v>
      </c>
      <c r="D211" s="25">
        <v>0.08</v>
      </c>
      <c r="E211" s="25" t="s">
        <v>140</v>
      </c>
      <c r="F211" s="25">
        <v>0.21</v>
      </c>
      <c r="G211" s="25">
        <v>0.1</v>
      </c>
    </row>
    <row r="212" spans="1:7" x14ac:dyDescent="0.25">
      <c r="A212" s="26" t="s">
        <v>440</v>
      </c>
      <c r="B212" s="25">
        <v>114.69</v>
      </c>
      <c r="C212" s="25">
        <v>69.739999999999995</v>
      </c>
      <c r="D212" s="25">
        <v>7.18</v>
      </c>
      <c r="E212" s="25">
        <v>9.1199999999999992</v>
      </c>
      <c r="F212" s="25">
        <v>22.11</v>
      </c>
      <c r="G212" s="25">
        <v>6.55</v>
      </c>
    </row>
    <row r="213" spans="1:7" x14ac:dyDescent="0.25">
      <c r="A213" s="30" t="s">
        <v>441</v>
      </c>
      <c r="B213" s="29" t="s">
        <v>3</v>
      </c>
      <c r="C213" s="29" t="s">
        <v>3</v>
      </c>
      <c r="D213" s="29" t="s">
        <v>3</v>
      </c>
      <c r="E213" s="29" t="s">
        <v>3</v>
      </c>
      <c r="F213" s="29" t="s">
        <v>3</v>
      </c>
      <c r="G213" s="29" t="s">
        <v>3</v>
      </c>
    </row>
    <row r="214" spans="1:7" x14ac:dyDescent="0.25">
      <c r="A214" s="26" t="s">
        <v>433</v>
      </c>
      <c r="B214" s="25">
        <v>4.41</v>
      </c>
      <c r="C214" s="25">
        <v>3.8</v>
      </c>
      <c r="D214" s="25">
        <v>0.1</v>
      </c>
      <c r="E214" s="25" t="s">
        <v>140</v>
      </c>
      <c r="F214" s="25">
        <v>0.24</v>
      </c>
      <c r="G214" s="25">
        <v>0.17</v>
      </c>
    </row>
    <row r="215" spans="1:7" x14ac:dyDescent="0.25">
      <c r="A215" s="26" t="s">
        <v>434</v>
      </c>
      <c r="B215" s="25">
        <v>1.47</v>
      </c>
      <c r="C215" s="25">
        <v>1.23</v>
      </c>
      <c r="D215" s="25">
        <v>0.04</v>
      </c>
      <c r="E215" s="25" t="s">
        <v>140</v>
      </c>
      <c r="F215" s="25">
        <v>0.11</v>
      </c>
      <c r="G215" s="25" t="s">
        <v>140</v>
      </c>
    </row>
    <row r="216" spans="1:7" x14ac:dyDescent="0.25">
      <c r="A216" s="26" t="s">
        <v>436</v>
      </c>
      <c r="B216" s="25">
        <v>0.36</v>
      </c>
      <c r="C216" s="25">
        <v>0.32</v>
      </c>
      <c r="D216" s="25" t="s">
        <v>140</v>
      </c>
      <c r="E216" s="25" t="s">
        <v>147</v>
      </c>
      <c r="F216" s="25" t="s">
        <v>140</v>
      </c>
      <c r="G216" s="25" t="s">
        <v>147</v>
      </c>
    </row>
    <row r="217" spans="1:7" ht="43.5" customHeight="1" x14ac:dyDescent="0.25">
      <c r="A217" s="26" t="s">
        <v>442</v>
      </c>
      <c r="B217" s="25">
        <v>2.6</v>
      </c>
      <c r="C217" s="25">
        <v>1.98</v>
      </c>
      <c r="D217" s="25">
        <v>0.12</v>
      </c>
      <c r="E217" s="25" t="s">
        <v>140</v>
      </c>
      <c r="F217" s="25">
        <v>0.34</v>
      </c>
      <c r="G217" s="25">
        <v>0.09</v>
      </c>
    </row>
    <row r="218" spans="1:7" x14ac:dyDescent="0.25">
      <c r="A218" s="26" t="s">
        <v>440</v>
      </c>
      <c r="B218" s="25">
        <v>114.69</v>
      </c>
      <c r="C218" s="25">
        <v>69.739999999999995</v>
      </c>
      <c r="D218" s="25">
        <v>7.18</v>
      </c>
      <c r="E218" s="25">
        <v>9.1199999999999992</v>
      </c>
      <c r="F218" s="25">
        <v>22.11</v>
      </c>
      <c r="G218" s="25">
        <v>6.55</v>
      </c>
    </row>
    <row r="219" spans="1:7" x14ac:dyDescent="0.25">
      <c r="A219" s="28"/>
      <c r="B219" s="27"/>
      <c r="C219" s="27"/>
      <c r="D219" s="27"/>
      <c r="E219" s="27"/>
      <c r="F219" s="27"/>
      <c r="G219" s="27"/>
    </row>
    <row r="220" spans="1:7" s="24" customFormat="1" ht="15.75" thickBot="1" x14ac:dyDescent="0.3">
      <c r="A220" s="26"/>
      <c r="B220" s="25"/>
      <c r="C220" s="25"/>
      <c r="D220" s="25"/>
      <c r="E220" s="25"/>
      <c r="F220" s="25"/>
      <c r="G220" s="25"/>
    </row>
    <row r="221" spans="1:7" s="24" customFormat="1" ht="206.25" customHeight="1" x14ac:dyDescent="0.25">
      <c r="A221" s="75" t="s">
        <v>472</v>
      </c>
      <c r="B221" s="75"/>
      <c r="C221" s="75"/>
      <c r="D221" s="75"/>
      <c r="E221" s="75"/>
      <c r="F221" s="75"/>
      <c r="G221" s="75"/>
    </row>
    <row r="222" spans="1:7" s="24" customFormat="1" x14ac:dyDescent="0.25">
      <c r="A222"/>
      <c r="B222"/>
      <c r="C222"/>
      <c r="D222"/>
      <c r="E222"/>
      <c r="F222"/>
      <c r="G222"/>
    </row>
    <row r="225" customFormat="1" x14ac:dyDescent="0.25"/>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defaultRowHeight="15" x14ac:dyDescent="0.2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x14ac:dyDescent="0.3">
      <c r="A1" s="59" t="s">
        <v>73</v>
      </c>
      <c r="B1" s="59"/>
      <c r="C1" s="59"/>
      <c r="D1" s="59"/>
      <c r="E1" s="59"/>
      <c r="F1" s="59"/>
      <c r="G1" s="59"/>
    </row>
    <row r="2" spans="1:11" x14ac:dyDescent="0.25">
      <c r="H2" s="1" t="s">
        <v>584</v>
      </c>
    </row>
    <row r="3" spans="1:11" x14ac:dyDescent="0.25">
      <c r="I3" s="1" t="s">
        <v>75</v>
      </c>
      <c r="J3" s="1"/>
      <c r="K3" s="1">
        <v>2020</v>
      </c>
    </row>
    <row r="4" spans="1:11" x14ac:dyDescent="0.25">
      <c r="H4" s="8" t="s">
        <v>250</v>
      </c>
      <c r="I4" s="1" t="s">
        <v>76</v>
      </c>
      <c r="J4" s="60"/>
      <c r="K4" s="60">
        <f>INDEX(Table4,MATCH($H4,Table4_A,0),MATCH(K$3,Table4_1,0))*Percent_urban*quadrillion</f>
        <v>527669788715291.81</v>
      </c>
    </row>
    <row r="5" spans="1:11" x14ac:dyDescent="0.25">
      <c r="I5" s="1" t="s">
        <v>77</v>
      </c>
      <c r="J5" s="7"/>
      <c r="K5" s="7">
        <v>0</v>
      </c>
    </row>
    <row r="6" spans="1:11" x14ac:dyDescent="0.25">
      <c r="H6" s="8" t="s">
        <v>235</v>
      </c>
      <c r="I6" s="1" t="s">
        <v>78</v>
      </c>
      <c r="J6" s="60"/>
      <c r="K6" s="60">
        <f t="shared" ref="K6:K7" si="0">INDEX(Table4,MATCH($H6,Table4_A,0),MATCH(K$3,Table4_1,0))*Percent_urban*quadrillion</f>
        <v>2867901461669230</v>
      </c>
    </row>
    <row r="7" spans="1:11" x14ac:dyDescent="0.25">
      <c r="H7" s="8" t="s">
        <v>228</v>
      </c>
      <c r="I7" s="1" t="s">
        <v>79</v>
      </c>
      <c r="J7" s="60"/>
      <c r="K7" s="60">
        <f t="shared" si="0"/>
        <v>303007144823119.94</v>
      </c>
    </row>
    <row r="8" spans="1:11" x14ac:dyDescent="0.25">
      <c r="I8" s="1" t="s">
        <v>81</v>
      </c>
      <c r="J8" s="7"/>
      <c r="K8" s="7">
        <v>0</v>
      </c>
    </row>
    <row r="9" spans="1:11" x14ac:dyDescent="0.25">
      <c r="H9" s="8" t="s">
        <v>219</v>
      </c>
      <c r="I9" s="1" t="s">
        <v>162</v>
      </c>
      <c r="J9" s="60"/>
      <c r="K9" s="60">
        <f t="shared" ref="K9" si="1">INDEX(Table4,MATCH($H9,Table4_A,0),MATCH(K$3,Table4_1,0))*Percent_urban*quadrillion</f>
        <v>371994699910952.75</v>
      </c>
    </row>
    <row r="10" spans="1:11" x14ac:dyDescent="0.25">
      <c r="I10" s="1" t="s">
        <v>446</v>
      </c>
      <c r="J10" s="7"/>
      <c r="K10" s="7">
        <v>0</v>
      </c>
    </row>
    <row r="11" spans="1:11" x14ac:dyDescent="0.25">
      <c r="I11" s="1" t="s">
        <v>447</v>
      </c>
      <c r="J11" s="7"/>
      <c r="K11" s="7">
        <v>0</v>
      </c>
    </row>
    <row r="12" spans="1:11" x14ac:dyDescent="0.25">
      <c r="H12" s="8" t="s">
        <v>224</v>
      </c>
      <c r="I12" s="1" t="s">
        <v>448</v>
      </c>
      <c r="J12" s="60"/>
      <c r="K12" s="60">
        <f t="shared" ref="K12" si="2">INDEX(Table4,MATCH($H12,Table4_A,0),MATCH(K$3,Table4_1,0))*Percent_urban*quadrillion</f>
        <v>244596158342103.09</v>
      </c>
    </row>
    <row r="13" spans="1:11" x14ac:dyDescent="0.25">
      <c r="I13" s="1" t="s">
        <v>449</v>
      </c>
      <c r="J13" s="7"/>
      <c r="K13" s="7">
        <v>0</v>
      </c>
    </row>
    <row r="15" spans="1:11" x14ac:dyDescent="0.25">
      <c r="H15" s="1" t="s">
        <v>585</v>
      </c>
    </row>
    <row r="16" spans="1:11" x14ac:dyDescent="0.25">
      <c r="I16" s="1" t="s">
        <v>75</v>
      </c>
      <c r="J16" s="1"/>
      <c r="K16" s="1">
        <v>2020</v>
      </c>
    </row>
    <row r="17" spans="7:11" x14ac:dyDescent="0.25">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5">
      <c r="I18" s="1" t="s">
        <v>77</v>
      </c>
      <c r="J18" s="7"/>
      <c r="K18" s="7">
        <v>0</v>
      </c>
    </row>
    <row r="19" spans="7:11" x14ac:dyDescent="0.25">
      <c r="H19" s="8" t="s">
        <v>234</v>
      </c>
      <c r="I19" s="1" t="s">
        <v>78</v>
      </c>
      <c r="J19" s="60"/>
      <c r="K19" s="60">
        <f t="shared" ref="K19" si="4">INDEX(Table4,MATCH($H19,Table4_A,0),MATCH(K$16,Table4_1,0))*Percent_urban*quadrillion</f>
        <v>47661231441755.039</v>
      </c>
    </row>
    <row r="20" spans="7:11" x14ac:dyDescent="0.25">
      <c r="I20" s="1" t="s">
        <v>79</v>
      </c>
      <c r="J20" s="7"/>
      <c r="K20" s="7">
        <v>0</v>
      </c>
    </row>
    <row r="21" spans="7:11" x14ac:dyDescent="0.25">
      <c r="I21" s="1" t="s">
        <v>81</v>
      </c>
      <c r="J21" s="7"/>
      <c r="K21" s="7">
        <v>0</v>
      </c>
    </row>
    <row r="22" spans="7:11" x14ac:dyDescent="0.25">
      <c r="I22" s="1" t="s">
        <v>162</v>
      </c>
      <c r="J22" s="7"/>
      <c r="K22" s="7">
        <v>0</v>
      </c>
    </row>
    <row r="23" spans="7:11" x14ac:dyDescent="0.25">
      <c r="I23" s="1" t="s">
        <v>446</v>
      </c>
      <c r="J23" s="7"/>
      <c r="K23" s="7">
        <v>0</v>
      </c>
    </row>
    <row r="24" spans="7:11" x14ac:dyDescent="0.25">
      <c r="I24" s="1" t="s">
        <v>447</v>
      </c>
      <c r="J24" s="7"/>
      <c r="K24" s="7">
        <v>0</v>
      </c>
    </row>
    <row r="25" spans="7:11" x14ac:dyDescent="0.25">
      <c r="I25" s="1" t="s">
        <v>448</v>
      </c>
      <c r="J25" s="7"/>
      <c r="K25" s="7">
        <v>0</v>
      </c>
    </row>
    <row r="26" spans="7:11" x14ac:dyDescent="0.25">
      <c r="I26" s="1" t="s">
        <v>449</v>
      </c>
      <c r="J26" s="7"/>
      <c r="K26" s="7">
        <v>0</v>
      </c>
    </row>
    <row r="28" spans="7:11" x14ac:dyDescent="0.25">
      <c r="H28" s="1" t="s">
        <v>586</v>
      </c>
    </row>
    <row r="29" spans="7:11" x14ac:dyDescent="0.25">
      <c r="I29" s="1" t="s">
        <v>75</v>
      </c>
      <c r="J29" s="1"/>
      <c r="K29" s="1">
        <v>2020</v>
      </c>
    </row>
    <row r="30" spans="7:11" x14ac:dyDescent="0.25">
      <c r="H30" s="8" t="s">
        <v>243</v>
      </c>
      <c r="I30" s="1" t="s">
        <v>76</v>
      </c>
      <c r="J30" s="60"/>
      <c r="K30" s="60">
        <f t="shared" ref="K30" si="5">INDEX(Table4,MATCH($H30,Table4_A,0),MATCH(K$16,Table4_1,0))*Percent_urban*quadrillion</f>
        <v>171761099975714.38</v>
      </c>
    </row>
    <row r="31" spans="7:11" x14ac:dyDescent="0.25">
      <c r="I31" s="1" t="s">
        <v>77</v>
      </c>
      <c r="J31" s="7"/>
      <c r="K31" s="7">
        <v>0</v>
      </c>
    </row>
    <row r="32" spans="7:11" x14ac:dyDescent="0.25">
      <c r="I32" s="1" t="s">
        <v>78</v>
      </c>
      <c r="J32" s="7"/>
      <c r="K32" s="7">
        <v>0</v>
      </c>
    </row>
    <row r="33" spans="2:11" x14ac:dyDescent="0.25">
      <c r="I33" s="1" t="s">
        <v>79</v>
      </c>
      <c r="J33" s="7"/>
      <c r="K33" s="7">
        <v>0</v>
      </c>
    </row>
    <row r="34" spans="2:11" x14ac:dyDescent="0.25">
      <c r="I34" s="1" t="s">
        <v>81</v>
      </c>
      <c r="J34" s="7"/>
      <c r="K34" s="7">
        <v>0</v>
      </c>
    </row>
    <row r="35" spans="2:11" x14ac:dyDescent="0.25">
      <c r="I35" s="1" t="s">
        <v>162</v>
      </c>
      <c r="J35" s="7"/>
      <c r="K35" s="7">
        <v>0</v>
      </c>
    </row>
    <row r="36" spans="2:11" x14ac:dyDescent="0.25">
      <c r="I36" s="1" t="s">
        <v>446</v>
      </c>
      <c r="J36" s="7"/>
      <c r="K36" s="7">
        <v>0</v>
      </c>
    </row>
    <row r="37" spans="2:11" x14ac:dyDescent="0.25">
      <c r="I37" s="1" t="s">
        <v>447</v>
      </c>
      <c r="J37" s="7"/>
      <c r="K37" s="7">
        <v>0</v>
      </c>
    </row>
    <row r="38" spans="2:11" x14ac:dyDescent="0.25">
      <c r="I38" s="1" t="s">
        <v>448</v>
      </c>
      <c r="J38" s="7"/>
      <c r="K38" s="7">
        <v>0</v>
      </c>
    </row>
    <row r="39" spans="2:11" x14ac:dyDescent="0.25">
      <c r="I39" s="1" t="s">
        <v>449</v>
      </c>
      <c r="J39" s="7"/>
      <c r="K39" s="7">
        <v>0</v>
      </c>
    </row>
    <row r="41" spans="2:11" x14ac:dyDescent="0.25">
      <c r="H41" s="1" t="s">
        <v>587</v>
      </c>
    </row>
    <row r="42" spans="2:11" x14ac:dyDescent="0.25">
      <c r="I42" s="1" t="s">
        <v>75</v>
      </c>
      <c r="J42" s="1"/>
      <c r="K42" s="1">
        <v>2020</v>
      </c>
    </row>
    <row r="43" spans="2:11" x14ac:dyDescent="0.25">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5">
      <c r="I44" s="1" t="s">
        <v>77</v>
      </c>
      <c r="J44" s="7"/>
      <c r="K44" s="7">
        <v>0</v>
      </c>
    </row>
    <row r="45" spans="2:11" x14ac:dyDescent="0.25">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5">
      <c r="H46" s="8" t="s">
        <v>227</v>
      </c>
      <c r="I46" s="1" t="s">
        <v>79</v>
      </c>
      <c r="J46" s="60"/>
      <c r="K46" s="60">
        <f t="shared" ref="K46" si="8">INDEX(Table4,MATCH($H46,Table4_A,0),MATCH(K$42,Table4_1,0))*Percent_urban*quadrillion</f>
        <v>39644244475026.313</v>
      </c>
    </row>
    <row r="47" spans="2:11" x14ac:dyDescent="0.25">
      <c r="I47" s="1" t="s">
        <v>81</v>
      </c>
      <c r="J47" s="7"/>
      <c r="K47" s="7">
        <v>0</v>
      </c>
    </row>
    <row r="48" spans="2:11" x14ac:dyDescent="0.25">
      <c r="I48" s="1" t="s">
        <v>162</v>
      </c>
      <c r="J48" s="7"/>
      <c r="K48" s="7">
        <v>0</v>
      </c>
    </row>
    <row r="49" spans="6:11" x14ac:dyDescent="0.25">
      <c r="I49" s="1" t="s">
        <v>446</v>
      </c>
      <c r="J49" s="7"/>
      <c r="K49" s="7">
        <v>0</v>
      </c>
    </row>
    <row r="50" spans="6:11" x14ac:dyDescent="0.25">
      <c r="I50" s="1" t="s">
        <v>447</v>
      </c>
      <c r="J50" s="7"/>
      <c r="K50" s="7">
        <v>0</v>
      </c>
    </row>
    <row r="51" spans="6:11" x14ac:dyDescent="0.25">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5">
      <c r="I52" s="1" t="s">
        <v>449</v>
      </c>
      <c r="J52" s="7"/>
      <c r="K52" s="7">
        <v>0</v>
      </c>
    </row>
    <row r="54" spans="6:11" x14ac:dyDescent="0.25">
      <c r="H54" s="1" t="s">
        <v>588</v>
      </c>
    </row>
    <row r="55" spans="6:11" x14ac:dyDescent="0.25">
      <c r="I55" s="1" t="s">
        <v>75</v>
      </c>
      <c r="J55" s="1"/>
      <c r="K55" s="1">
        <v>2020</v>
      </c>
    </row>
    <row r="56" spans="6:11" x14ac:dyDescent="0.25">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1689596264874929.3</v>
      </c>
    </row>
    <row r="57" spans="6:11" x14ac:dyDescent="0.25">
      <c r="I57" s="1" t="s">
        <v>77</v>
      </c>
      <c r="J57" s="7"/>
      <c r="K57" s="7">
        <v>0</v>
      </c>
    </row>
    <row r="58" spans="6:11" x14ac:dyDescent="0.25">
      <c r="H58" s="8" t="s">
        <v>230</v>
      </c>
      <c r="I58" s="1" t="s">
        <v>78</v>
      </c>
      <c r="J58" s="60"/>
      <c r="K58" s="60">
        <f t="shared" ref="K58:K59" si="11">INDEX(Table4,MATCH($H58,Table4_A,0),MATCH(K$55,Table4_1,0))*Percent_urban*quadrillion</f>
        <v>189750535740305.97</v>
      </c>
    </row>
    <row r="59" spans="6:11" x14ac:dyDescent="0.25">
      <c r="H59" s="8" t="s">
        <v>226</v>
      </c>
      <c r="I59" s="1" t="s">
        <v>79</v>
      </c>
      <c r="J59" s="60"/>
      <c r="K59" s="60">
        <f t="shared" si="11"/>
        <v>6383505545211.6895</v>
      </c>
    </row>
    <row r="60" spans="6:11" x14ac:dyDescent="0.25">
      <c r="I60" s="1" t="s">
        <v>81</v>
      </c>
      <c r="J60" s="7"/>
      <c r="K60" s="7">
        <v>0</v>
      </c>
    </row>
    <row r="61" spans="6:11" x14ac:dyDescent="0.25">
      <c r="I61" s="1" t="s">
        <v>162</v>
      </c>
      <c r="J61" s="7"/>
      <c r="K61" s="7">
        <v>0</v>
      </c>
    </row>
    <row r="62" spans="6:11" x14ac:dyDescent="0.25">
      <c r="I62" s="1" t="s">
        <v>446</v>
      </c>
      <c r="J62" s="7"/>
      <c r="K62" s="7">
        <v>0</v>
      </c>
    </row>
    <row r="63" spans="6:11" x14ac:dyDescent="0.25">
      <c r="I63" s="1" t="s">
        <v>447</v>
      </c>
      <c r="J63" s="7"/>
      <c r="K63" s="7">
        <v>0</v>
      </c>
    </row>
    <row r="64" spans="6:11" x14ac:dyDescent="0.25">
      <c r="H64" s="8" t="s">
        <v>221</v>
      </c>
      <c r="I64" s="1" t="s">
        <v>448</v>
      </c>
      <c r="J64" s="60"/>
      <c r="K64" s="60">
        <f t="shared" ref="K64" si="12">INDEX(Table4,MATCH($H64,Table4_A,0),MATCH(K$55,Table4_1,0))*Percent_urban*quadrillion</f>
        <v>58494733910790.898</v>
      </c>
    </row>
    <row r="65" spans="8:11" x14ac:dyDescent="0.25">
      <c r="I65" s="1" t="s">
        <v>449</v>
      </c>
      <c r="J65" s="7"/>
      <c r="K65" s="7">
        <v>0</v>
      </c>
    </row>
    <row r="67" spans="8:11" x14ac:dyDescent="0.25">
      <c r="H67" s="1" t="s">
        <v>589</v>
      </c>
    </row>
    <row r="68" spans="8:11" x14ac:dyDescent="0.25">
      <c r="I68" s="1" t="s">
        <v>75</v>
      </c>
      <c r="J68" s="1"/>
      <c r="K68" s="1">
        <v>2020</v>
      </c>
    </row>
    <row r="69" spans="8:11" x14ac:dyDescent="0.25">
      <c r="H69" s="8" t="s">
        <v>250</v>
      </c>
      <c r="I69" s="1" t="s">
        <v>76</v>
      </c>
      <c r="J69" s="60"/>
      <c r="K69" s="60">
        <f t="shared" ref="K69" si="13">INDEX(Table4,MATCH($H69,Table4_A,0),MATCH(K$68,Table4_1,0))*Percent_rural*quadrillion</f>
        <v>121305211284708.16</v>
      </c>
    </row>
    <row r="70" spans="8:11" x14ac:dyDescent="0.25">
      <c r="I70" s="1" t="s">
        <v>77</v>
      </c>
      <c r="J70" s="7"/>
      <c r="K70" s="7">
        <v>0</v>
      </c>
    </row>
    <row r="71" spans="8:11" x14ac:dyDescent="0.25">
      <c r="H71" s="8" t="s">
        <v>235</v>
      </c>
      <c r="I71" s="1" t="s">
        <v>78</v>
      </c>
      <c r="J71" s="60"/>
      <c r="K71" s="60">
        <f t="shared" ref="K71:K72" si="14">INDEX(Table4,MATCH($H71,Table4_A,0),MATCH(K$68,Table4_1,0))*Percent_rural*quadrillion</f>
        <v>659297538330769.88</v>
      </c>
    </row>
    <row r="72" spans="8:11" x14ac:dyDescent="0.25">
      <c r="H72" s="8" t="s">
        <v>228</v>
      </c>
      <c r="I72" s="1" t="s">
        <v>79</v>
      </c>
      <c r="J72" s="60"/>
      <c r="K72" s="60">
        <f t="shared" si="14"/>
        <v>69657855176880.109</v>
      </c>
    </row>
    <row r="73" spans="8:11" x14ac:dyDescent="0.25">
      <c r="I73" s="1" t="s">
        <v>81</v>
      </c>
      <c r="J73" s="7"/>
      <c r="K73" s="7">
        <v>0</v>
      </c>
    </row>
    <row r="74" spans="8:11" x14ac:dyDescent="0.25">
      <c r="H74" s="8" t="s">
        <v>219</v>
      </c>
      <c r="I74" s="1" t="s">
        <v>162</v>
      </c>
      <c r="J74" s="60"/>
      <c r="K74" s="60">
        <f t="shared" ref="K74" si="15">INDEX(Table4,MATCH($H74,Table4_A,0),MATCH(K$68,Table4_1,0))*Percent_rural*quadrillion</f>
        <v>85517300089047.188</v>
      </c>
    </row>
    <row r="75" spans="8:11" x14ac:dyDescent="0.25">
      <c r="I75" s="1" t="s">
        <v>446</v>
      </c>
      <c r="J75" s="7"/>
      <c r="K75" s="7">
        <v>0</v>
      </c>
    </row>
    <row r="76" spans="8:11" x14ac:dyDescent="0.25">
      <c r="I76" s="1" t="s">
        <v>447</v>
      </c>
      <c r="J76" s="7"/>
      <c r="K76" s="7">
        <v>0</v>
      </c>
    </row>
    <row r="77" spans="8:11" x14ac:dyDescent="0.25">
      <c r="H77" s="8" t="s">
        <v>224</v>
      </c>
      <c r="I77" s="1" t="s">
        <v>448</v>
      </c>
      <c r="J77" s="60"/>
      <c r="K77" s="60">
        <f t="shared" ref="K77" si="16">INDEX(Table4,MATCH($H77,Table4_A,0),MATCH(K$68,Table4_1,0))*Percent_rural*quadrillion</f>
        <v>56229841657896.867</v>
      </c>
    </row>
    <row r="78" spans="8:11" x14ac:dyDescent="0.25">
      <c r="I78" s="1" t="s">
        <v>449</v>
      </c>
      <c r="J78" s="7"/>
      <c r="K78" s="7">
        <v>0</v>
      </c>
    </row>
    <row r="80" spans="8:11" x14ac:dyDescent="0.25">
      <c r="H80" s="1" t="s">
        <v>590</v>
      </c>
    </row>
    <row r="81" spans="7:11" x14ac:dyDescent="0.25">
      <c r="I81" s="1" t="s">
        <v>75</v>
      </c>
      <c r="J81" s="1"/>
      <c r="K81" s="1">
        <v>2020</v>
      </c>
    </row>
    <row r="82" spans="7:11" x14ac:dyDescent="0.25">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5">
      <c r="I83" s="1" t="s">
        <v>77</v>
      </c>
      <c r="J83" s="7"/>
      <c r="K83" s="7">
        <v>0</v>
      </c>
    </row>
    <row r="84" spans="7:11" x14ac:dyDescent="0.25">
      <c r="H84" s="8" t="s">
        <v>234</v>
      </c>
      <c r="I84" s="1" t="s">
        <v>78</v>
      </c>
      <c r="J84" s="60"/>
      <c r="K84" s="60">
        <f t="shared" ref="K84" si="18">INDEX(Table4,MATCH($H84,Table4_A,0),MATCH(K$68,Table4_1,0))*Percent_rural*quadrillion</f>
        <v>10956768558244.961</v>
      </c>
    </row>
    <row r="85" spans="7:11" x14ac:dyDescent="0.25">
      <c r="I85" s="1" t="s">
        <v>79</v>
      </c>
      <c r="J85" s="7"/>
      <c r="K85" s="7">
        <v>0</v>
      </c>
    </row>
    <row r="86" spans="7:11" x14ac:dyDescent="0.25">
      <c r="I86" s="1" t="s">
        <v>81</v>
      </c>
      <c r="J86" s="7"/>
      <c r="K86" s="7">
        <v>0</v>
      </c>
    </row>
    <row r="87" spans="7:11" x14ac:dyDescent="0.25">
      <c r="I87" s="1" t="s">
        <v>162</v>
      </c>
      <c r="J87" s="7"/>
      <c r="K87" s="7">
        <v>0</v>
      </c>
    </row>
    <row r="88" spans="7:11" x14ac:dyDescent="0.25">
      <c r="I88" s="1" t="s">
        <v>446</v>
      </c>
      <c r="J88" s="7"/>
      <c r="K88" s="7">
        <v>0</v>
      </c>
    </row>
    <row r="89" spans="7:11" x14ac:dyDescent="0.25">
      <c r="I89" s="1" t="s">
        <v>447</v>
      </c>
      <c r="J89" s="7"/>
      <c r="K89" s="7">
        <v>0</v>
      </c>
    </row>
    <row r="90" spans="7:11" x14ac:dyDescent="0.25">
      <c r="I90" s="1" t="s">
        <v>448</v>
      </c>
      <c r="J90" s="7"/>
      <c r="K90" s="7">
        <v>0</v>
      </c>
    </row>
    <row r="91" spans="7:11" x14ac:dyDescent="0.25">
      <c r="I91" s="1" t="s">
        <v>449</v>
      </c>
      <c r="J91" s="7"/>
      <c r="K91" s="7">
        <v>0</v>
      </c>
    </row>
    <row r="93" spans="7:11" x14ac:dyDescent="0.25">
      <c r="H93" s="1" t="s">
        <v>591</v>
      </c>
    </row>
    <row r="94" spans="7:11" x14ac:dyDescent="0.25">
      <c r="I94" s="1" t="s">
        <v>75</v>
      </c>
      <c r="J94" s="1"/>
      <c r="K94" s="1">
        <v>2020</v>
      </c>
    </row>
    <row r="95" spans="7:11" x14ac:dyDescent="0.25">
      <c r="H95" s="8" t="s">
        <v>243</v>
      </c>
      <c r="I95" s="1" t="s">
        <v>76</v>
      </c>
      <c r="J95" s="60"/>
      <c r="K95" s="60">
        <f t="shared" ref="K95" si="19">INDEX(Table4,MATCH($H95,Table4_A,0),MATCH(K$68,Table4_1,0))*Percent_rural*quadrillion</f>
        <v>39485900024285.602</v>
      </c>
    </row>
    <row r="96" spans="7:11" x14ac:dyDescent="0.25">
      <c r="I96" s="1" t="s">
        <v>77</v>
      </c>
      <c r="J96" s="7"/>
      <c r="K96" s="7">
        <v>0</v>
      </c>
    </row>
    <row r="97" spans="2:11" x14ac:dyDescent="0.25">
      <c r="I97" s="1" t="s">
        <v>78</v>
      </c>
      <c r="J97" s="7"/>
      <c r="K97" s="7">
        <v>0</v>
      </c>
    </row>
    <row r="98" spans="2:11" x14ac:dyDescent="0.25">
      <c r="I98" s="1" t="s">
        <v>79</v>
      </c>
      <c r="J98" s="7"/>
      <c r="K98" s="7">
        <v>0</v>
      </c>
    </row>
    <row r="99" spans="2:11" x14ac:dyDescent="0.25">
      <c r="I99" s="1" t="s">
        <v>81</v>
      </c>
      <c r="J99" s="7"/>
      <c r="K99" s="7">
        <v>0</v>
      </c>
    </row>
    <row r="100" spans="2:11" x14ac:dyDescent="0.25">
      <c r="I100" s="1" t="s">
        <v>162</v>
      </c>
      <c r="J100" s="7"/>
      <c r="K100" s="7">
        <v>0</v>
      </c>
    </row>
    <row r="101" spans="2:11" x14ac:dyDescent="0.25">
      <c r="I101" s="1" t="s">
        <v>446</v>
      </c>
      <c r="J101" s="7"/>
      <c r="K101" s="7">
        <v>0</v>
      </c>
    </row>
    <row r="102" spans="2:11" x14ac:dyDescent="0.25">
      <c r="I102" s="1" t="s">
        <v>447</v>
      </c>
      <c r="J102" s="7"/>
      <c r="K102" s="7">
        <v>0</v>
      </c>
    </row>
    <row r="103" spans="2:11" x14ac:dyDescent="0.25">
      <c r="I103" s="1" t="s">
        <v>448</v>
      </c>
      <c r="J103" s="7"/>
      <c r="K103" s="7">
        <v>0</v>
      </c>
    </row>
    <row r="104" spans="2:11" x14ac:dyDescent="0.25">
      <c r="I104" s="1" t="s">
        <v>449</v>
      </c>
      <c r="J104" s="7"/>
      <c r="K104" s="7">
        <v>0</v>
      </c>
    </row>
    <row r="106" spans="2:11" x14ac:dyDescent="0.25">
      <c r="H106" s="1" t="s">
        <v>592</v>
      </c>
    </row>
    <row r="107" spans="2:11" x14ac:dyDescent="0.25">
      <c r="I107" s="1" t="s">
        <v>75</v>
      </c>
      <c r="J107" s="1"/>
      <c r="K107" s="1">
        <v>2020</v>
      </c>
    </row>
    <row r="108" spans="2:11" x14ac:dyDescent="0.25">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5">
      <c r="I109" s="1" t="s">
        <v>77</v>
      </c>
      <c r="J109" s="7"/>
      <c r="K109" s="7">
        <v>0</v>
      </c>
    </row>
    <row r="110" spans="2:11" x14ac:dyDescent="0.25">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5">
      <c r="H111" s="8" t="s">
        <v>227</v>
      </c>
      <c r="I111" s="1" t="s">
        <v>79</v>
      </c>
      <c r="J111" s="60"/>
      <c r="K111" s="60">
        <f t="shared" ref="K111" si="22">INDEX(Table4,MATCH($H111,Table4_A,0),MATCH(K$107,Table4_1,0))*Percent_rural*quadrillion</f>
        <v>9113755524973.6914</v>
      </c>
    </row>
    <row r="112" spans="2:11" x14ac:dyDescent="0.25">
      <c r="I112" s="1" t="s">
        <v>81</v>
      </c>
      <c r="J112" s="7"/>
      <c r="K112" s="7">
        <v>0</v>
      </c>
    </row>
    <row r="113" spans="6:11" x14ac:dyDescent="0.25">
      <c r="I113" s="1" t="s">
        <v>162</v>
      </c>
      <c r="J113" s="7"/>
      <c r="K113" s="7">
        <v>0</v>
      </c>
    </row>
    <row r="114" spans="6:11" x14ac:dyDescent="0.25">
      <c r="I114" s="1" t="s">
        <v>446</v>
      </c>
      <c r="J114" s="7"/>
      <c r="K114" s="7">
        <v>0</v>
      </c>
    </row>
    <row r="115" spans="6:11" x14ac:dyDescent="0.25">
      <c r="I115" s="1" t="s">
        <v>447</v>
      </c>
      <c r="J115" s="7"/>
      <c r="K115" s="7">
        <v>0</v>
      </c>
    </row>
    <row r="116" spans="6:11" x14ac:dyDescent="0.25">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5">
      <c r="I117" s="1" t="s">
        <v>449</v>
      </c>
      <c r="J117" s="7"/>
      <c r="K117" s="7">
        <v>0</v>
      </c>
    </row>
    <row r="119" spans="6:11" x14ac:dyDescent="0.25">
      <c r="H119" s="1" t="s">
        <v>593</v>
      </c>
    </row>
    <row r="120" spans="6:11" x14ac:dyDescent="0.25">
      <c r="I120" s="1" t="s">
        <v>75</v>
      </c>
      <c r="J120" s="1"/>
      <c r="K120" s="1">
        <v>2020</v>
      </c>
    </row>
    <row r="121" spans="6:11" x14ac:dyDescent="0.25">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5">
      <c r="I122" s="1" t="s">
        <v>77</v>
      </c>
      <c r="J122" s="7"/>
      <c r="K122" s="7">
        <v>0</v>
      </c>
    </row>
    <row r="123" spans="6:11" x14ac:dyDescent="0.25">
      <c r="H123" s="8" t="s">
        <v>230</v>
      </c>
      <c r="I123" s="1" t="s">
        <v>78</v>
      </c>
      <c r="J123" s="60"/>
      <c r="K123" s="60">
        <f t="shared" ref="K123:K124" si="25">INDEX(Table4,MATCH($H123,Table4_A,0),MATCH(K$120,Table4_1,0))*Percent_rural*quadrillion</f>
        <v>43621464259694</v>
      </c>
    </row>
    <row r="124" spans="6:11" x14ac:dyDescent="0.25">
      <c r="H124" s="8" t="s">
        <v>226</v>
      </c>
      <c r="I124" s="1" t="s">
        <v>79</v>
      </c>
      <c r="J124" s="60"/>
      <c r="K124" s="60">
        <f t="shared" si="25"/>
        <v>1467494454788.3105</v>
      </c>
    </row>
    <row r="125" spans="6:11" x14ac:dyDescent="0.25">
      <c r="I125" s="1" t="s">
        <v>81</v>
      </c>
      <c r="J125" s="7"/>
      <c r="K125" s="7">
        <v>0</v>
      </c>
    </row>
    <row r="126" spans="6:11" x14ac:dyDescent="0.25">
      <c r="I126" s="1" t="s">
        <v>162</v>
      </c>
      <c r="J126" s="7"/>
      <c r="K126" s="7">
        <v>0</v>
      </c>
    </row>
    <row r="127" spans="6:11" x14ac:dyDescent="0.25">
      <c r="I127" s="1" t="s">
        <v>446</v>
      </c>
      <c r="J127" s="7"/>
      <c r="K127" s="7">
        <v>0</v>
      </c>
    </row>
    <row r="128" spans="6:11" x14ac:dyDescent="0.25">
      <c r="I128" s="1" t="s">
        <v>447</v>
      </c>
      <c r="J128" s="7"/>
      <c r="K128" s="7">
        <v>0</v>
      </c>
    </row>
    <row r="129" spans="1:11" x14ac:dyDescent="0.25">
      <c r="H129" s="8" t="s">
        <v>221</v>
      </c>
      <c r="I129" s="1" t="s">
        <v>448</v>
      </c>
      <c r="J129" s="60"/>
      <c r="K129" s="60">
        <f t="shared" ref="K129" si="26">INDEX(Table4,MATCH($H129,Table4_A,0),MATCH(K$120,Table4_1,0))*Percent_rural*quadrillion</f>
        <v>13447266089209.1</v>
      </c>
    </row>
    <row r="130" spans="1:11" x14ac:dyDescent="0.25">
      <c r="I130" s="1" t="s">
        <v>449</v>
      </c>
      <c r="J130" s="7"/>
      <c r="K130" s="7">
        <v>0</v>
      </c>
    </row>
    <row r="131" spans="1:11" s="62" customFormat="1" ht="18.75" x14ac:dyDescent="0.3">
      <c r="A131" s="61" t="s">
        <v>74</v>
      </c>
      <c r="B131" s="61"/>
      <c r="C131" s="61"/>
      <c r="D131" s="61"/>
      <c r="E131" s="61"/>
      <c r="F131" s="61" t="s">
        <v>74</v>
      </c>
      <c r="G131" s="61"/>
    </row>
    <row r="132" spans="1:11" x14ac:dyDescent="0.25">
      <c r="H132" s="1" t="s">
        <v>594</v>
      </c>
    </row>
    <row r="133" spans="1:11" x14ac:dyDescent="0.25">
      <c r="I133" s="1" t="s">
        <v>75</v>
      </c>
      <c r="J133" s="1"/>
      <c r="K133" s="1">
        <v>2020</v>
      </c>
    </row>
    <row r="134" spans="1:11" x14ac:dyDescent="0.25">
      <c r="H134" s="8" t="s">
        <v>333</v>
      </c>
      <c r="I134" s="1" t="s">
        <v>76</v>
      </c>
      <c r="J134" s="60"/>
      <c r="K134" s="60">
        <f>INDEX(Table5,MATCH($H134,Table5_A,0),MATCH(K$133,Table5_1,0))*quadrillion</f>
        <v>113109000000000</v>
      </c>
    </row>
    <row r="135" spans="1:11" x14ac:dyDescent="0.25">
      <c r="I135" s="1" t="s">
        <v>77</v>
      </c>
      <c r="J135" s="7"/>
      <c r="K135" s="7">
        <v>0</v>
      </c>
    </row>
    <row r="136" spans="1:11" x14ac:dyDescent="0.25">
      <c r="H136" s="8" t="s">
        <v>323</v>
      </c>
      <c r="I136" s="1" t="s">
        <v>78</v>
      </c>
      <c r="J136" s="60"/>
      <c r="K136" s="60">
        <f t="shared" ref="K136:K137" si="27">INDEX(Table5,MATCH($H136,Table5_A,0),MATCH(K$133,Table5_1,0))*quadrillion</f>
        <v>1772856000000000</v>
      </c>
    </row>
    <row r="137" spans="1:11" x14ac:dyDescent="0.25">
      <c r="H137" s="8" t="s">
        <v>317</v>
      </c>
      <c r="I137" s="1" t="s">
        <v>79</v>
      </c>
      <c r="J137" s="60"/>
      <c r="K137" s="60">
        <f t="shared" si="27"/>
        <v>216543000000000</v>
      </c>
    </row>
    <row r="138" spans="1:11" x14ac:dyDescent="0.25">
      <c r="I138" s="1" t="s">
        <v>81</v>
      </c>
      <c r="J138" s="63"/>
      <c r="K138" s="63">
        <f>'[1]District Heat'!F9</f>
        <v>336352809191520</v>
      </c>
    </row>
    <row r="139" spans="1:11" x14ac:dyDescent="0.25">
      <c r="I139" s="1" t="s">
        <v>162</v>
      </c>
      <c r="J139" s="7"/>
      <c r="K139" s="7">
        <v>0</v>
      </c>
    </row>
    <row r="140" spans="1:11" x14ac:dyDescent="0.25">
      <c r="I140" s="1" t="s">
        <v>446</v>
      </c>
      <c r="J140" s="7"/>
      <c r="K140" s="7">
        <v>0</v>
      </c>
    </row>
    <row r="141" spans="1:11" x14ac:dyDescent="0.25">
      <c r="I141" s="1" t="s">
        <v>447</v>
      </c>
      <c r="J141" s="7"/>
      <c r="K141" s="7">
        <v>0</v>
      </c>
    </row>
    <row r="142" spans="1:11" x14ac:dyDescent="0.25">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5">
      <c r="I143" s="1" t="s">
        <v>449</v>
      </c>
      <c r="J143" s="7"/>
      <c r="K143" s="7">
        <v>0</v>
      </c>
    </row>
    <row r="145" spans="7:11" x14ac:dyDescent="0.25">
      <c r="H145" s="1" t="s">
        <v>595</v>
      </c>
    </row>
    <row r="146" spans="7:11" x14ac:dyDescent="0.25">
      <c r="I146" s="1" t="s">
        <v>75</v>
      </c>
      <c r="J146" s="1"/>
      <c r="K146" s="1">
        <v>2020</v>
      </c>
    </row>
    <row r="147" spans="7:11" x14ac:dyDescent="0.25">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5">
      <c r="I148" s="1" t="s">
        <v>77</v>
      </c>
      <c r="J148" s="7"/>
      <c r="K148" s="7">
        <v>0</v>
      </c>
    </row>
    <row r="149" spans="7:11" x14ac:dyDescent="0.25">
      <c r="H149" s="8" t="s">
        <v>322</v>
      </c>
      <c r="I149" s="1" t="s">
        <v>78</v>
      </c>
      <c r="J149" s="60"/>
      <c r="K149" s="60">
        <f t="shared" ref="K149" si="29">INDEX(Table5,MATCH($H149,Table5_A,0),MATCH(K$146,Table5_1,0))*quadrillion</f>
        <v>27616000000000</v>
      </c>
    </row>
    <row r="150" spans="7:11" x14ac:dyDescent="0.25">
      <c r="I150" s="1" t="s">
        <v>79</v>
      </c>
      <c r="J150" s="7"/>
      <c r="K150" s="7">
        <v>0</v>
      </c>
    </row>
    <row r="151" spans="7:11" x14ac:dyDescent="0.25">
      <c r="I151" s="1" t="s">
        <v>81</v>
      </c>
      <c r="J151" s="7"/>
      <c r="K151" s="7">
        <v>0</v>
      </c>
    </row>
    <row r="152" spans="7:11" x14ac:dyDescent="0.25">
      <c r="I152" s="1" t="s">
        <v>162</v>
      </c>
      <c r="J152" s="7"/>
      <c r="K152" s="7">
        <v>0</v>
      </c>
    </row>
    <row r="153" spans="7:11" x14ac:dyDescent="0.25">
      <c r="I153" s="1" t="s">
        <v>446</v>
      </c>
      <c r="J153" s="7"/>
      <c r="K153" s="7">
        <v>0</v>
      </c>
    </row>
    <row r="154" spans="7:11" x14ac:dyDescent="0.25">
      <c r="I154" s="1" t="s">
        <v>447</v>
      </c>
      <c r="J154" s="7"/>
      <c r="K154" s="7">
        <v>0</v>
      </c>
    </row>
    <row r="155" spans="7:11" x14ac:dyDescent="0.25">
      <c r="I155" s="1" t="s">
        <v>448</v>
      </c>
      <c r="J155" s="7"/>
      <c r="K155" s="7">
        <v>0</v>
      </c>
    </row>
    <row r="156" spans="7:11" x14ac:dyDescent="0.25">
      <c r="I156" s="1" t="s">
        <v>449</v>
      </c>
      <c r="J156" s="7"/>
      <c r="K156" s="7">
        <v>0</v>
      </c>
    </row>
    <row r="158" spans="7:11" x14ac:dyDescent="0.25">
      <c r="H158" s="1" t="s">
        <v>596</v>
      </c>
    </row>
    <row r="159" spans="7:11" x14ac:dyDescent="0.25">
      <c r="I159" s="1" t="s">
        <v>75</v>
      </c>
      <c r="J159" s="1"/>
      <c r="K159" s="1">
        <v>2020</v>
      </c>
    </row>
    <row r="160" spans="7:11" x14ac:dyDescent="0.25">
      <c r="H160" s="8" t="s">
        <v>328</v>
      </c>
      <c r="I160" s="1" t="s">
        <v>76</v>
      </c>
      <c r="J160" s="60"/>
      <c r="K160" s="60">
        <f t="shared" ref="K160" si="30">INDEX(Table5,MATCH($H160,Table5_A,0),MATCH(K$159,Table5_1,0))*quadrillion</f>
        <v>534784000000000.06</v>
      </c>
    </row>
    <row r="161" spans="6:11" x14ac:dyDescent="0.25">
      <c r="I161" s="1" t="s">
        <v>77</v>
      </c>
      <c r="J161" s="7"/>
      <c r="K161" s="7">
        <v>0</v>
      </c>
    </row>
    <row r="162" spans="6:11" x14ac:dyDescent="0.25">
      <c r="I162" s="1" t="s">
        <v>78</v>
      </c>
      <c r="J162" s="7"/>
      <c r="K162" s="7">
        <v>0</v>
      </c>
    </row>
    <row r="163" spans="6:11" x14ac:dyDescent="0.25">
      <c r="I163" s="1" t="s">
        <v>79</v>
      </c>
      <c r="J163" s="7"/>
      <c r="K163" s="7">
        <v>0</v>
      </c>
    </row>
    <row r="164" spans="6:11" x14ac:dyDescent="0.25">
      <c r="I164" s="1" t="s">
        <v>81</v>
      </c>
      <c r="J164" s="7"/>
      <c r="K164" s="7">
        <v>0</v>
      </c>
    </row>
    <row r="165" spans="6:11" x14ac:dyDescent="0.25">
      <c r="I165" s="1" t="s">
        <v>162</v>
      </c>
      <c r="J165" s="7"/>
      <c r="K165" s="7">
        <v>0</v>
      </c>
    </row>
    <row r="166" spans="6:11" x14ac:dyDescent="0.25">
      <c r="I166" s="1" t="s">
        <v>446</v>
      </c>
      <c r="J166" s="7"/>
      <c r="K166" s="7">
        <v>0</v>
      </c>
    </row>
    <row r="167" spans="6:11" x14ac:dyDescent="0.25">
      <c r="I167" s="1" t="s">
        <v>447</v>
      </c>
      <c r="J167" s="7"/>
      <c r="K167" s="7">
        <v>0</v>
      </c>
    </row>
    <row r="168" spans="6:11" x14ac:dyDescent="0.25">
      <c r="I168" s="1" t="s">
        <v>448</v>
      </c>
      <c r="J168" s="7"/>
      <c r="K168" s="7">
        <v>0</v>
      </c>
    </row>
    <row r="169" spans="6:11" x14ac:dyDescent="0.25">
      <c r="I169" s="1" t="s">
        <v>449</v>
      </c>
      <c r="J169" s="7"/>
      <c r="K169" s="7">
        <v>0</v>
      </c>
    </row>
    <row r="171" spans="6:11" x14ac:dyDescent="0.25">
      <c r="H171" s="1" t="s">
        <v>597</v>
      </c>
    </row>
    <row r="172" spans="6:11" x14ac:dyDescent="0.25">
      <c r="I172" s="1" t="s">
        <v>75</v>
      </c>
      <c r="J172" s="1"/>
      <c r="K172" s="1">
        <v>2020</v>
      </c>
    </row>
    <row r="173" spans="6:11" x14ac:dyDescent="0.25">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762705000000000.13</v>
      </c>
    </row>
    <row r="174" spans="6:11" x14ac:dyDescent="0.25">
      <c r="I174" s="1" t="s">
        <v>77</v>
      </c>
      <c r="J174" s="7"/>
      <c r="K174" s="7">
        <v>0</v>
      </c>
    </row>
    <row r="175" spans="6:11" x14ac:dyDescent="0.25">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5">
      <c r="H176" s="8" t="s">
        <v>316</v>
      </c>
      <c r="I176" s="1" t="s">
        <v>79</v>
      </c>
      <c r="J176" s="60"/>
      <c r="K176" s="60">
        <f t="shared" ref="K176" si="33">INDEX(Table5,MATCH($H176,Table5_A,0),MATCH(K$172,Table5_1,0))*quadrillion</f>
        <v>6524000000000</v>
      </c>
    </row>
    <row r="177" spans="6:11" x14ac:dyDescent="0.25">
      <c r="I177" s="1" t="s">
        <v>81</v>
      </c>
      <c r="J177" s="7"/>
      <c r="K177" s="7">
        <v>0</v>
      </c>
    </row>
    <row r="178" spans="6:11" x14ac:dyDescent="0.25">
      <c r="I178" s="1" t="s">
        <v>162</v>
      </c>
      <c r="J178" s="7"/>
      <c r="K178" s="7">
        <v>0</v>
      </c>
    </row>
    <row r="179" spans="6:11" x14ac:dyDescent="0.25">
      <c r="I179" s="1" t="s">
        <v>446</v>
      </c>
      <c r="J179" s="7"/>
      <c r="K179" s="7">
        <v>0</v>
      </c>
    </row>
    <row r="180" spans="6:11" x14ac:dyDescent="0.25">
      <c r="I180" s="1" t="s">
        <v>447</v>
      </c>
      <c r="J180" s="7"/>
      <c r="K180" s="7">
        <v>0</v>
      </c>
    </row>
    <row r="181" spans="6:11" x14ac:dyDescent="0.25">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5">
      <c r="I182" s="1" t="s">
        <v>449</v>
      </c>
      <c r="J182" s="7"/>
      <c r="K182" s="7">
        <v>0</v>
      </c>
    </row>
    <row r="184" spans="6:11" x14ac:dyDescent="0.25">
      <c r="H184" s="1" t="s">
        <v>598</v>
      </c>
    </row>
    <row r="185" spans="6:11" x14ac:dyDescent="0.25">
      <c r="I185" s="1" t="s">
        <v>75</v>
      </c>
      <c r="J185" s="1"/>
      <c r="K185" s="1">
        <v>2020</v>
      </c>
    </row>
    <row r="186" spans="6:11" x14ac:dyDescent="0.25">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5">
      <c r="H187" s="8" t="s">
        <v>312</v>
      </c>
      <c r="I187" s="1" t="s">
        <v>77</v>
      </c>
      <c r="J187" s="60"/>
      <c r="K187" s="60">
        <f t="shared" ref="K187" si="35">INDEX(Table5,MATCH($H187,Table5_A,0),MATCH(K$185,Table5_1,0))*quadrillion*Fraction_coal</f>
        <v>20544840000000</v>
      </c>
    </row>
    <row r="188" spans="6:11" x14ac:dyDescent="0.25">
      <c r="H188" s="8" t="s">
        <v>319</v>
      </c>
      <c r="I188" s="1" t="s">
        <v>78</v>
      </c>
      <c r="J188" s="60"/>
      <c r="K188" s="60">
        <f t="shared" ref="K188:K189" si="36">INDEX(Table5,MATCH($H188,Table5_A,0),MATCH(K$185,Table5_1,0))*quadrillion</f>
        <v>555670000000000</v>
      </c>
    </row>
    <row r="189" spans="6:11" x14ac:dyDescent="0.25">
      <c r="H189" s="8" t="s">
        <v>315</v>
      </c>
      <c r="I189" s="1" t="s">
        <v>79</v>
      </c>
      <c r="J189" s="60"/>
      <c r="K189" s="60">
        <f t="shared" si="36"/>
        <v>86303000000000</v>
      </c>
    </row>
    <row r="190" spans="6:11" x14ac:dyDescent="0.25">
      <c r="I190" s="1" t="s">
        <v>81</v>
      </c>
      <c r="J190" s="7"/>
      <c r="K190" s="7">
        <v>0</v>
      </c>
    </row>
    <row r="191" spans="6:11" x14ac:dyDescent="0.25">
      <c r="I191" s="1" t="s">
        <v>162</v>
      </c>
      <c r="J191" s="7"/>
      <c r="K191" s="7">
        <v>0</v>
      </c>
    </row>
    <row r="192" spans="6:11" x14ac:dyDescent="0.25">
      <c r="I192" s="1" t="s">
        <v>446</v>
      </c>
      <c r="J192" s="7"/>
      <c r="K192" s="7">
        <v>0</v>
      </c>
    </row>
    <row r="193" spans="8:11" x14ac:dyDescent="0.25">
      <c r="I193" s="1" t="s">
        <v>447</v>
      </c>
      <c r="J193" s="7"/>
      <c r="K193" s="7">
        <v>0</v>
      </c>
    </row>
    <row r="194" spans="8:11" x14ac:dyDescent="0.25">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5">
      <c r="I195" s="1" t="s">
        <v>449</v>
      </c>
      <c r="J195" s="7"/>
      <c r="K195" s="7">
        <v>0</v>
      </c>
    </row>
    <row r="197" spans="8:11" s="64" customFormat="1" x14ac:dyDescent="0.25">
      <c r="H197" s="64" t="s">
        <v>599</v>
      </c>
      <c r="K197" s="64">
        <f t="shared" ref="K197" si="37">K185</f>
        <v>2020</v>
      </c>
    </row>
    <row r="198" spans="8:11" x14ac:dyDescent="0.25">
      <c r="I198" s="1" t="s">
        <v>600</v>
      </c>
      <c r="J198" t="s">
        <v>601</v>
      </c>
      <c r="K198" s="7">
        <f>'[1]AEO22 Table 4'!C48*10^15</f>
        <v>5181982000000000</v>
      </c>
    </row>
    <row r="199" spans="8:11" x14ac:dyDescent="0.25">
      <c r="I199" s="1" t="s">
        <v>602</v>
      </c>
      <c r="J199" t="s">
        <v>603</v>
      </c>
      <c r="K199" s="7">
        <f>SUM(K4,K17,K30,K43,K56,K69,K82,K95,K108,K121)</f>
        <v>5130943999999999</v>
      </c>
    </row>
    <row r="201" spans="8:11" x14ac:dyDescent="0.25">
      <c r="I201" t="s">
        <v>604</v>
      </c>
      <c r="J201" t="s">
        <v>601</v>
      </c>
      <c r="K201" s="6">
        <f>'[1]AEO22 Table 5'!C39*10^15</f>
        <v>4595164000000000</v>
      </c>
    </row>
    <row r="202" spans="8:11" x14ac:dyDescent="0.25">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F167" zoomScale="103" zoomScaleNormal="90" workbookViewId="0">
      <selection activeCell="P176" sqref="P176"/>
    </sheetView>
  </sheetViews>
  <sheetFormatPr defaultRowHeight="15" x14ac:dyDescent="0.2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x14ac:dyDescent="0.3">
      <c r="A1" s="59" t="s">
        <v>73</v>
      </c>
      <c r="B1" s="59"/>
      <c r="C1" s="59"/>
      <c r="D1" s="59"/>
      <c r="E1" s="59"/>
      <c r="F1" s="59"/>
      <c r="G1" s="59"/>
    </row>
    <row r="2" spans="1:11" x14ac:dyDescent="0.25">
      <c r="H2" s="1" t="s">
        <v>584</v>
      </c>
    </row>
    <row r="3" spans="1:11" x14ac:dyDescent="0.25">
      <c r="I3" s="1" t="s">
        <v>75</v>
      </c>
      <c r="J3" s="1"/>
      <c r="K3" s="1">
        <f>'Copy of BCEU Calculations'!J3</f>
        <v>2020</v>
      </c>
    </row>
    <row r="4" spans="1:11" x14ac:dyDescent="0.25">
      <c r="H4" s="8" t="s">
        <v>250</v>
      </c>
      <c r="I4" s="1" t="s">
        <v>76</v>
      </c>
      <c r="J4" s="60"/>
      <c r="K4" s="60">
        <f>'Copy of BCEU Calculations'!J4</f>
        <v>551419754461033</v>
      </c>
    </row>
    <row r="5" spans="1:11" x14ac:dyDescent="0.25">
      <c r="I5" s="1" t="s">
        <v>77</v>
      </c>
      <c r="J5" s="7"/>
      <c r="K5" s="60">
        <f>'Copy of BCEU Calculations'!J5</f>
        <v>0</v>
      </c>
    </row>
    <row r="6" spans="1:11" x14ac:dyDescent="0.25">
      <c r="H6" s="8" t="s">
        <v>235</v>
      </c>
      <c r="I6" s="1" t="s">
        <v>78</v>
      </c>
      <c r="J6" s="60"/>
      <c r="K6" s="60">
        <f>'Copy of BCEU Calculations'!J6</f>
        <v>2923028410588520</v>
      </c>
    </row>
    <row r="7" spans="1:11" x14ac:dyDescent="0.25">
      <c r="H7" s="8" t="s">
        <v>228</v>
      </c>
      <c r="I7" s="1" t="s">
        <v>79</v>
      </c>
      <c r="J7" s="60"/>
      <c r="K7" s="60">
        <f>'Copy of BCEU Calculations'!J7</f>
        <v>286332810861446</v>
      </c>
    </row>
    <row r="8" spans="1:11" x14ac:dyDescent="0.25">
      <c r="I8" s="1" t="s">
        <v>81</v>
      </c>
      <c r="J8" s="7"/>
      <c r="K8" s="60">
        <f>'Copy of BCEU Calculations'!J8</f>
        <v>0</v>
      </c>
    </row>
    <row r="9" spans="1:11" x14ac:dyDescent="0.25">
      <c r="H9" s="8" t="s">
        <v>219</v>
      </c>
      <c r="I9" s="1" t="s">
        <v>162</v>
      </c>
      <c r="J9" s="60"/>
      <c r="K9" s="60">
        <f>'Copy of BCEU Calculations'!J9</f>
        <v>446555350256156</v>
      </c>
    </row>
    <row r="10" spans="1:11" x14ac:dyDescent="0.25">
      <c r="I10" s="1" t="s">
        <v>446</v>
      </c>
      <c r="J10" s="7"/>
      <c r="K10" s="60">
        <f>'Copy of BCEU Calculations'!J10</f>
        <v>0</v>
      </c>
    </row>
    <row r="11" spans="1:11" x14ac:dyDescent="0.25">
      <c r="I11" s="1" t="s">
        <v>447</v>
      </c>
      <c r="J11" s="7"/>
      <c r="K11" s="60">
        <f>'Copy of BCEU Calculations'!J11</f>
        <v>0</v>
      </c>
    </row>
    <row r="12" spans="1:11" x14ac:dyDescent="0.25">
      <c r="H12" s="8" t="s">
        <v>224</v>
      </c>
      <c r="I12" s="1" t="s">
        <v>448</v>
      </c>
      <c r="J12" s="60"/>
      <c r="K12" s="60">
        <f>'Copy of BCEU Calculations'!J12</f>
        <v>250651837032068.5</v>
      </c>
    </row>
    <row r="13" spans="1:11" x14ac:dyDescent="0.25">
      <c r="I13" s="1" t="s">
        <v>449</v>
      </c>
      <c r="J13" s="7"/>
      <c r="K13" s="60">
        <f>'Copy of BCEU Calculations'!J13</f>
        <v>0</v>
      </c>
    </row>
    <row r="14" spans="1:11" x14ac:dyDescent="0.25">
      <c r="K14" s="60">
        <f>'Copy of BCEU Calculations'!J14</f>
        <v>0</v>
      </c>
    </row>
    <row r="15" spans="1:11" x14ac:dyDescent="0.25">
      <c r="H15" s="1" t="s">
        <v>585</v>
      </c>
      <c r="K15" s="60">
        <f>'Copy of BCEU Calculations'!J15</f>
        <v>0</v>
      </c>
    </row>
    <row r="16" spans="1:11" x14ac:dyDescent="0.25">
      <c r="I16" s="1" t="s">
        <v>75</v>
      </c>
      <c r="J16" s="1"/>
      <c r="K16" s="60">
        <f>'Copy of BCEU Calculations'!J16</f>
        <v>2020</v>
      </c>
    </row>
    <row r="17" spans="7:11" x14ac:dyDescent="0.25">
      <c r="G17" s="8" t="s">
        <v>238</v>
      </c>
      <c r="H17" s="8" t="s">
        <v>249</v>
      </c>
      <c r="I17" s="1" t="s">
        <v>76</v>
      </c>
      <c r="J17" s="60"/>
      <c r="K17" s="60">
        <f>'Copy of BCEU Calculations'!J17</f>
        <v>727948340460964</v>
      </c>
    </row>
    <row r="18" spans="7:11" x14ac:dyDescent="0.25">
      <c r="I18" s="1" t="s">
        <v>77</v>
      </c>
      <c r="J18" s="7"/>
      <c r="K18" s="60">
        <f>'Copy of BCEU Calculations'!J18</f>
        <v>0</v>
      </c>
    </row>
    <row r="19" spans="7:11" x14ac:dyDescent="0.25">
      <c r="H19" s="8" t="s">
        <v>234</v>
      </c>
      <c r="I19" s="1" t="s">
        <v>78</v>
      </c>
      <c r="J19" s="60"/>
      <c r="K19" s="60">
        <f>'Copy of BCEU Calculations'!J19</f>
        <v>48562977923234.375</v>
      </c>
    </row>
    <row r="20" spans="7:11" x14ac:dyDescent="0.25">
      <c r="I20" s="1" t="s">
        <v>79</v>
      </c>
      <c r="J20" s="7"/>
      <c r="K20" s="60">
        <f>'Copy of BCEU Calculations'!J20</f>
        <v>0</v>
      </c>
    </row>
    <row r="21" spans="7:11" x14ac:dyDescent="0.25">
      <c r="I21" s="1" t="s">
        <v>81</v>
      </c>
      <c r="J21" s="7"/>
      <c r="K21" s="60">
        <f>'Copy of BCEU Calculations'!J21</f>
        <v>0</v>
      </c>
    </row>
    <row r="22" spans="7:11" x14ac:dyDescent="0.25">
      <c r="I22" s="1" t="s">
        <v>162</v>
      </c>
      <c r="J22" s="7"/>
      <c r="K22" s="60">
        <f>'Copy of BCEU Calculations'!J22</f>
        <v>0</v>
      </c>
    </row>
    <row r="23" spans="7:11" x14ac:dyDescent="0.25">
      <c r="I23" s="1" t="s">
        <v>446</v>
      </c>
      <c r="J23" s="7"/>
      <c r="K23" s="60">
        <f>'Copy of BCEU Calculations'!J23</f>
        <v>0</v>
      </c>
    </row>
    <row r="24" spans="7:11" x14ac:dyDescent="0.25">
      <c r="I24" s="1" t="s">
        <v>447</v>
      </c>
      <c r="J24" s="7"/>
      <c r="K24" s="60">
        <f>'Copy of BCEU Calculations'!J24</f>
        <v>0</v>
      </c>
    </row>
    <row r="25" spans="7:11" x14ac:dyDescent="0.25">
      <c r="I25" s="1" t="s">
        <v>448</v>
      </c>
      <c r="J25" s="7"/>
      <c r="K25" s="60">
        <f>'Copy of BCEU Calculations'!J25</f>
        <v>0</v>
      </c>
    </row>
    <row r="26" spans="7:11" x14ac:dyDescent="0.25">
      <c r="I26" s="1" t="s">
        <v>449</v>
      </c>
      <c r="J26" s="7"/>
      <c r="K26" s="60">
        <f>'Copy of BCEU Calculations'!J26</f>
        <v>0</v>
      </c>
    </row>
    <row r="27" spans="7:11" x14ac:dyDescent="0.25">
      <c r="K27" s="60">
        <f>'Copy of BCEU Calculations'!J27</f>
        <v>0</v>
      </c>
    </row>
    <row r="28" spans="7:11" x14ac:dyDescent="0.25">
      <c r="H28" s="1" t="s">
        <v>586</v>
      </c>
      <c r="K28" s="60">
        <f>'Copy of BCEU Calculations'!J28</f>
        <v>0</v>
      </c>
    </row>
    <row r="29" spans="7:11" x14ac:dyDescent="0.25">
      <c r="I29" s="1" t="s">
        <v>75</v>
      </c>
      <c r="J29" s="1"/>
      <c r="K29" s="60">
        <f>'Copy of BCEU Calculations'!J29</f>
        <v>2020</v>
      </c>
    </row>
    <row r="30" spans="7:11" x14ac:dyDescent="0.25">
      <c r="H30" s="8" t="s">
        <v>243</v>
      </c>
      <c r="I30" s="1" t="s">
        <v>76</v>
      </c>
      <c r="J30" s="60"/>
      <c r="K30" s="60">
        <f>'Copy of BCEU Calculations'!J30</f>
        <v>161765342831700.75</v>
      </c>
    </row>
    <row r="31" spans="7:11" x14ac:dyDescent="0.25">
      <c r="I31" s="1" t="s">
        <v>77</v>
      </c>
      <c r="J31" s="7"/>
      <c r="K31" s="60">
        <f>'Copy of BCEU Calculations'!J31</f>
        <v>0</v>
      </c>
    </row>
    <row r="32" spans="7:11" x14ac:dyDescent="0.25">
      <c r="I32" s="1" t="s">
        <v>78</v>
      </c>
      <c r="J32" s="7"/>
      <c r="K32" s="60">
        <f>'Copy of BCEU Calculations'!J32</f>
        <v>0</v>
      </c>
    </row>
    <row r="33" spans="2:11" x14ac:dyDescent="0.25">
      <c r="I33" s="1" t="s">
        <v>79</v>
      </c>
      <c r="J33" s="7"/>
      <c r="K33" s="60">
        <f>'Copy of BCEU Calculations'!J33</f>
        <v>0</v>
      </c>
    </row>
    <row r="34" spans="2:11" x14ac:dyDescent="0.25">
      <c r="I34" s="1" t="s">
        <v>81</v>
      </c>
      <c r="J34" s="7"/>
      <c r="K34" s="60">
        <f>'Copy of BCEU Calculations'!J34</f>
        <v>0</v>
      </c>
    </row>
    <row r="35" spans="2:11" x14ac:dyDescent="0.25">
      <c r="I35" s="1" t="s">
        <v>162</v>
      </c>
      <c r="J35" s="7"/>
      <c r="K35" s="60">
        <f>'Copy of BCEU Calculations'!J35</f>
        <v>0</v>
      </c>
    </row>
    <row r="36" spans="2:11" x14ac:dyDescent="0.25">
      <c r="I36" s="1" t="s">
        <v>446</v>
      </c>
      <c r="J36" s="7"/>
      <c r="K36" s="60">
        <f>'Copy of BCEU Calculations'!J36</f>
        <v>0</v>
      </c>
    </row>
    <row r="37" spans="2:11" x14ac:dyDescent="0.25">
      <c r="I37" s="1" t="s">
        <v>447</v>
      </c>
      <c r="J37" s="7"/>
      <c r="K37" s="60">
        <f>'Copy of BCEU Calculations'!J37</f>
        <v>0</v>
      </c>
    </row>
    <row r="38" spans="2:11" x14ac:dyDescent="0.25">
      <c r="I38" s="1" t="s">
        <v>448</v>
      </c>
      <c r="J38" s="7"/>
      <c r="K38" s="60">
        <f>'Copy of BCEU Calculations'!J38</f>
        <v>0</v>
      </c>
    </row>
    <row r="39" spans="2:11" x14ac:dyDescent="0.25">
      <c r="I39" s="1" t="s">
        <v>449</v>
      </c>
      <c r="J39" s="7"/>
      <c r="K39" s="60">
        <f>'Copy of BCEU Calculations'!J39</f>
        <v>0</v>
      </c>
    </row>
    <row r="40" spans="2:11" x14ac:dyDescent="0.25">
      <c r="K40" s="60">
        <f>'Copy of BCEU Calculations'!J40</f>
        <v>0</v>
      </c>
    </row>
    <row r="41" spans="2:11" x14ac:dyDescent="0.25">
      <c r="H41" s="1" t="s">
        <v>587</v>
      </c>
      <c r="K41" s="60">
        <f>'Copy of BCEU Calculations'!J41</f>
        <v>0</v>
      </c>
    </row>
    <row r="42" spans="2:11" x14ac:dyDescent="0.25">
      <c r="I42" s="1" t="s">
        <v>75</v>
      </c>
      <c r="J42" s="1"/>
      <c r="K42" s="60">
        <f>'Copy of BCEU Calculations'!J42</f>
        <v>2020</v>
      </c>
    </row>
    <row r="43" spans="2:11" x14ac:dyDescent="0.25">
      <c r="B43" s="8" t="s">
        <v>248</v>
      </c>
      <c r="C43" s="8" t="s">
        <v>247</v>
      </c>
      <c r="D43" s="8" t="s">
        <v>246</v>
      </c>
      <c r="E43" s="8" t="s">
        <v>245</v>
      </c>
      <c r="F43" s="8" t="s">
        <v>244</v>
      </c>
      <c r="G43" s="8" t="s">
        <v>242</v>
      </c>
      <c r="H43" s="8" t="s">
        <v>241</v>
      </c>
      <c r="I43" s="1" t="s">
        <v>76</v>
      </c>
      <c r="J43" s="60"/>
      <c r="K43" s="60">
        <f>'Copy of BCEU Calculations'!J43</f>
        <v>1059951261486510</v>
      </c>
    </row>
    <row r="44" spans="2:11" x14ac:dyDescent="0.25">
      <c r="I44" s="1" t="s">
        <v>77</v>
      </c>
      <c r="J44" s="7"/>
      <c r="K44" s="60">
        <f>'Copy of BCEU Calculations'!J44</f>
        <v>0</v>
      </c>
    </row>
    <row r="45" spans="2:11" x14ac:dyDescent="0.25">
      <c r="F45" s="8" t="s">
        <v>233</v>
      </c>
      <c r="G45" s="8" t="s">
        <v>232</v>
      </c>
      <c r="H45" s="8" t="s">
        <v>231</v>
      </c>
      <c r="I45" s="1" t="s">
        <v>78</v>
      </c>
      <c r="J45" s="60"/>
      <c r="K45" s="60">
        <f>'Copy of BCEU Calculations'!J45</f>
        <v>873328070821432</v>
      </c>
    </row>
    <row r="46" spans="2:11" x14ac:dyDescent="0.25">
      <c r="H46" s="8" t="s">
        <v>227</v>
      </c>
      <c r="I46" s="1" t="s">
        <v>79</v>
      </c>
      <c r="J46" s="60"/>
      <c r="K46" s="60">
        <f>'Copy of BCEU Calculations'!J46</f>
        <v>33250749638607.25</v>
      </c>
    </row>
    <row r="47" spans="2:11" x14ac:dyDescent="0.25">
      <c r="I47" s="1" t="s">
        <v>81</v>
      </c>
      <c r="J47" s="7"/>
      <c r="K47" s="60">
        <f>'Copy of BCEU Calculations'!J47</f>
        <v>0</v>
      </c>
    </row>
    <row r="48" spans="2:11" x14ac:dyDescent="0.25">
      <c r="I48" s="1" t="s">
        <v>162</v>
      </c>
      <c r="J48" s="7"/>
      <c r="K48" s="60">
        <f>'Copy of BCEU Calculations'!J48</f>
        <v>0</v>
      </c>
    </row>
    <row r="49" spans="6:11" x14ac:dyDescent="0.25">
      <c r="I49" s="1" t="s">
        <v>446</v>
      </c>
      <c r="J49" s="7"/>
      <c r="K49" s="60">
        <f>'Copy of BCEU Calculations'!J49</f>
        <v>0</v>
      </c>
    </row>
    <row r="50" spans="6:11" x14ac:dyDescent="0.25">
      <c r="I50" s="1" t="s">
        <v>447</v>
      </c>
      <c r="J50" s="7"/>
      <c r="K50" s="60">
        <f>'Copy of BCEU Calculations'!J50</f>
        <v>0</v>
      </c>
    </row>
    <row r="51" spans="6:11" x14ac:dyDescent="0.25">
      <c r="G51" s="8" t="s">
        <v>223</v>
      </c>
      <c r="H51" s="8" t="s">
        <v>222</v>
      </c>
      <c r="I51" s="1" t="s">
        <v>448</v>
      </c>
      <c r="J51" s="60"/>
      <c r="K51" s="60">
        <f>'Copy of BCEU Calculations'!J51</f>
        <v>60553883035931.25</v>
      </c>
    </row>
    <row r="52" spans="6:11" x14ac:dyDescent="0.25">
      <c r="I52" s="1" t="s">
        <v>449</v>
      </c>
      <c r="J52" s="7"/>
      <c r="K52" s="60">
        <f>'Copy of BCEU Calculations'!J52</f>
        <v>0</v>
      </c>
    </row>
    <row r="53" spans="6:11" x14ac:dyDescent="0.25">
      <c r="K53" s="60">
        <f>'Copy of BCEU Calculations'!J53</f>
        <v>0</v>
      </c>
    </row>
    <row r="54" spans="6:11" x14ac:dyDescent="0.25">
      <c r="H54" s="1" t="s">
        <v>588</v>
      </c>
      <c r="K54" s="60">
        <f>'Copy of BCEU Calculations'!J54</f>
        <v>0</v>
      </c>
    </row>
    <row r="55" spans="6:11" x14ac:dyDescent="0.25">
      <c r="I55" s="1" t="s">
        <v>75</v>
      </c>
      <c r="J55" s="1"/>
      <c r="K55" s="60">
        <f>'Copy of BCEU Calculations'!J55</f>
        <v>2020</v>
      </c>
    </row>
    <row r="56" spans="6:11" x14ac:dyDescent="0.25">
      <c r="F56" s="8" t="s">
        <v>237</v>
      </c>
      <c r="G56" s="8" t="s">
        <v>240</v>
      </c>
      <c r="H56" s="8" t="s">
        <v>239</v>
      </c>
      <c r="I56" s="1" t="s">
        <v>76</v>
      </c>
      <c r="J56" s="60"/>
      <c r="K56" s="60">
        <f>'Copy of BCEU Calculations'!J56</f>
        <v>1616476395554568</v>
      </c>
    </row>
    <row r="57" spans="6:11" x14ac:dyDescent="0.25">
      <c r="I57" s="1" t="s">
        <v>77</v>
      </c>
      <c r="J57" s="7"/>
      <c r="K57" s="60">
        <f>'Copy of BCEU Calculations'!J57</f>
        <v>0</v>
      </c>
    </row>
    <row r="58" spans="6:11" x14ac:dyDescent="0.25">
      <c r="H58" s="8" t="s">
        <v>230</v>
      </c>
      <c r="I58" s="1" t="s">
        <v>78</v>
      </c>
      <c r="J58" s="60"/>
      <c r="K58" s="60">
        <f>'Copy of BCEU Calculations'!J58</f>
        <v>182368294665263.5</v>
      </c>
    </row>
    <row r="59" spans="6:11" x14ac:dyDescent="0.25">
      <c r="H59" s="8" t="s">
        <v>226</v>
      </c>
      <c r="I59" s="1" t="s">
        <v>79</v>
      </c>
      <c r="J59" s="60"/>
      <c r="K59" s="60">
        <f>'Copy of BCEU Calculations'!J59</f>
        <v>6005461206647.3145</v>
      </c>
    </row>
    <row r="60" spans="6:11" x14ac:dyDescent="0.25">
      <c r="I60" s="1" t="s">
        <v>81</v>
      </c>
      <c r="J60" s="7"/>
      <c r="K60" s="60">
        <f>'Copy of BCEU Calculations'!J60</f>
        <v>0</v>
      </c>
    </row>
    <row r="61" spans="6:11" x14ac:dyDescent="0.25">
      <c r="I61" s="1" t="s">
        <v>162</v>
      </c>
      <c r="J61" s="7"/>
      <c r="K61" s="60">
        <f>'Copy of BCEU Calculations'!J61</f>
        <v>0</v>
      </c>
    </row>
    <row r="62" spans="6:11" x14ac:dyDescent="0.25">
      <c r="I62" s="1" t="s">
        <v>446</v>
      </c>
      <c r="J62" s="7"/>
      <c r="K62" s="60">
        <f>'Copy of BCEU Calculations'!J62</f>
        <v>0</v>
      </c>
    </row>
    <row r="63" spans="6:11" x14ac:dyDescent="0.25">
      <c r="I63" s="1" t="s">
        <v>447</v>
      </c>
      <c r="J63" s="7"/>
      <c r="K63" s="60">
        <f>'Copy of BCEU Calculations'!J63</f>
        <v>0</v>
      </c>
    </row>
    <row r="64" spans="6:11" x14ac:dyDescent="0.25">
      <c r="H64" s="8" t="s">
        <v>221</v>
      </c>
      <c r="I64" s="1" t="s">
        <v>448</v>
      </c>
      <c r="J64" s="60"/>
      <c r="K64" s="60">
        <f>'Copy of BCEU Calculations'!J64</f>
        <v>53509496825525</v>
      </c>
    </row>
    <row r="65" spans="8:11" x14ac:dyDescent="0.25">
      <c r="I65" s="1" t="s">
        <v>449</v>
      </c>
      <c r="J65" s="7"/>
      <c r="K65" s="60">
        <f>'Copy of BCEU Calculations'!J65</f>
        <v>0</v>
      </c>
    </row>
    <row r="66" spans="8:11" x14ac:dyDescent="0.25">
      <c r="K66" s="60">
        <f>'Copy of BCEU Calculations'!J66</f>
        <v>0</v>
      </c>
    </row>
    <row r="67" spans="8:11" x14ac:dyDescent="0.25">
      <c r="H67" s="1" t="s">
        <v>589</v>
      </c>
      <c r="K67" s="60">
        <f>'Copy of BCEU Calculations'!J67</f>
        <v>0</v>
      </c>
    </row>
    <row r="68" spans="8:11" x14ac:dyDescent="0.25">
      <c r="I68" s="1" t="s">
        <v>75</v>
      </c>
      <c r="J68" s="1"/>
      <c r="K68" s="60">
        <f>'Copy of BCEU Calculations'!J68</f>
        <v>2020</v>
      </c>
    </row>
    <row r="69" spans="8:11" x14ac:dyDescent="0.25">
      <c r="H69" s="8" t="s">
        <v>250</v>
      </c>
      <c r="I69" s="1" t="s">
        <v>76</v>
      </c>
      <c r="J69" s="60"/>
      <c r="K69" s="60">
        <f>'Copy of BCEU Calculations'!J69</f>
        <v>126765055062776.5</v>
      </c>
    </row>
    <row r="70" spans="8:11" x14ac:dyDescent="0.25">
      <c r="I70" s="1" t="s">
        <v>77</v>
      </c>
      <c r="J70" s="7"/>
      <c r="K70" s="60">
        <f>'Copy of BCEU Calculations'!J70</f>
        <v>0</v>
      </c>
    </row>
    <row r="71" spans="8:11" x14ac:dyDescent="0.25">
      <c r="H71" s="8" t="s">
        <v>235</v>
      </c>
      <c r="I71" s="1" t="s">
        <v>78</v>
      </c>
      <c r="J71" s="60"/>
      <c r="K71" s="60">
        <f>'Copy of BCEU Calculations'!J71</f>
        <v>671970589411479</v>
      </c>
    </row>
    <row r="72" spans="8:11" x14ac:dyDescent="0.25">
      <c r="H72" s="8" t="s">
        <v>228</v>
      </c>
      <c r="I72" s="1" t="s">
        <v>79</v>
      </c>
      <c r="J72" s="60"/>
      <c r="K72" s="60">
        <f>'Copy of BCEU Calculations'!J72</f>
        <v>65824617709983.75</v>
      </c>
    </row>
    <row r="73" spans="8:11" x14ac:dyDescent="0.25">
      <c r="I73" s="1" t="s">
        <v>81</v>
      </c>
      <c r="J73" s="7"/>
      <c r="K73" s="60">
        <f>'Copy of BCEU Calculations'!J73</f>
        <v>0</v>
      </c>
    </row>
    <row r="74" spans="8:11" x14ac:dyDescent="0.25">
      <c r="H74" s="8" t="s">
        <v>219</v>
      </c>
      <c r="I74" s="1" t="s">
        <v>162</v>
      </c>
      <c r="J74" s="60"/>
      <c r="K74" s="60">
        <f>'Copy of BCEU Calculations'!J74</f>
        <v>102657935458130</v>
      </c>
    </row>
    <row r="75" spans="8:11" x14ac:dyDescent="0.25">
      <c r="I75" s="1" t="s">
        <v>446</v>
      </c>
      <c r="J75" s="7"/>
      <c r="K75" s="60">
        <f>'Copy of BCEU Calculations'!J75</f>
        <v>0</v>
      </c>
    </row>
    <row r="76" spans="8:11" x14ac:dyDescent="0.25">
      <c r="I76" s="1" t="s">
        <v>447</v>
      </c>
      <c r="J76" s="7"/>
      <c r="K76" s="60">
        <f>'Copy of BCEU Calculations'!J76</f>
        <v>0</v>
      </c>
    </row>
    <row r="77" spans="8:11" x14ac:dyDescent="0.25">
      <c r="H77" s="8" t="s">
        <v>224</v>
      </c>
      <c r="I77" s="1" t="s">
        <v>448</v>
      </c>
      <c r="J77" s="60"/>
      <c r="K77" s="60">
        <f>'Copy of BCEU Calculations'!J77</f>
        <v>57621972491741</v>
      </c>
    </row>
    <row r="78" spans="8:11" x14ac:dyDescent="0.25">
      <c r="I78" s="1" t="s">
        <v>449</v>
      </c>
      <c r="J78" s="7"/>
      <c r="K78" s="60">
        <f>'Copy of BCEU Calculations'!J78</f>
        <v>0</v>
      </c>
    </row>
    <row r="79" spans="8:11" x14ac:dyDescent="0.25">
      <c r="K79" s="60">
        <f>'Copy of BCEU Calculations'!J79</f>
        <v>0</v>
      </c>
    </row>
    <row r="80" spans="8:11" x14ac:dyDescent="0.25">
      <c r="H80" s="1" t="s">
        <v>590</v>
      </c>
      <c r="K80" s="60">
        <f>'Copy of BCEU Calculations'!J80</f>
        <v>0</v>
      </c>
    </row>
    <row r="81" spans="7:11" x14ac:dyDescent="0.25">
      <c r="I81" s="1" t="s">
        <v>75</v>
      </c>
      <c r="J81" s="1"/>
      <c r="K81" s="60">
        <f>'Copy of BCEU Calculations'!J81</f>
        <v>2020</v>
      </c>
    </row>
    <row r="82" spans="7:11" x14ac:dyDescent="0.25">
      <c r="G82" s="8" t="s">
        <v>238</v>
      </c>
      <c r="H82" s="8" t="s">
        <v>249</v>
      </c>
      <c r="I82" s="1" t="s">
        <v>76</v>
      </c>
      <c r="J82" s="60"/>
      <c r="K82" s="60">
        <f>'Copy of BCEU Calculations'!J82</f>
        <v>167346945253322</v>
      </c>
    </row>
    <row r="83" spans="7:11" x14ac:dyDescent="0.25">
      <c r="I83" s="1" t="s">
        <v>77</v>
      </c>
      <c r="J83" s="7"/>
      <c r="K83" s="60">
        <f>'Copy of BCEU Calculations'!J83</f>
        <v>0</v>
      </c>
    </row>
    <row r="84" spans="7:11" x14ac:dyDescent="0.25">
      <c r="H84" s="8" t="s">
        <v>234</v>
      </c>
      <c r="I84" s="1" t="s">
        <v>78</v>
      </c>
      <c r="J84" s="60"/>
      <c r="K84" s="60">
        <f>'Copy of BCEU Calculations'!J84</f>
        <v>11164069695813.242</v>
      </c>
    </row>
    <row r="85" spans="7:11" x14ac:dyDescent="0.25">
      <c r="I85" s="1" t="s">
        <v>79</v>
      </c>
      <c r="J85" s="7"/>
      <c r="K85" s="60">
        <f>'Copy of BCEU Calculations'!J85</f>
        <v>0</v>
      </c>
    </row>
    <row r="86" spans="7:11" x14ac:dyDescent="0.25">
      <c r="I86" s="1" t="s">
        <v>81</v>
      </c>
      <c r="J86" s="7"/>
      <c r="K86" s="60">
        <f>'Copy of BCEU Calculations'!J86</f>
        <v>0</v>
      </c>
    </row>
    <row r="87" spans="7:11" x14ac:dyDescent="0.25">
      <c r="I87" s="1" t="s">
        <v>162</v>
      </c>
      <c r="J87" s="7"/>
      <c r="K87" s="60">
        <f>'Copy of BCEU Calculations'!J87</f>
        <v>0</v>
      </c>
    </row>
    <row r="88" spans="7:11" x14ac:dyDescent="0.25">
      <c r="I88" s="1" t="s">
        <v>446</v>
      </c>
      <c r="J88" s="7"/>
      <c r="K88" s="60">
        <f>'Copy of BCEU Calculations'!J88</f>
        <v>0</v>
      </c>
    </row>
    <row r="89" spans="7:11" x14ac:dyDescent="0.25">
      <c r="I89" s="1" t="s">
        <v>447</v>
      </c>
      <c r="J89" s="7"/>
      <c r="K89" s="60">
        <f>'Copy of BCEU Calculations'!J89</f>
        <v>0</v>
      </c>
    </row>
    <row r="90" spans="7:11" x14ac:dyDescent="0.25">
      <c r="I90" s="1" t="s">
        <v>448</v>
      </c>
      <c r="J90" s="7"/>
      <c r="K90" s="60">
        <f>'Copy of BCEU Calculations'!J90</f>
        <v>0</v>
      </c>
    </row>
    <row r="91" spans="7:11" x14ac:dyDescent="0.25">
      <c r="I91" s="1" t="s">
        <v>449</v>
      </c>
      <c r="J91" s="7"/>
      <c r="K91" s="60">
        <f>'Copy of BCEU Calculations'!J91</f>
        <v>0</v>
      </c>
    </row>
    <row r="92" spans="7:11" x14ac:dyDescent="0.25">
      <c r="K92" s="60">
        <f>'Copy of BCEU Calculations'!J92</f>
        <v>0</v>
      </c>
    </row>
    <row r="93" spans="7:11" x14ac:dyDescent="0.25">
      <c r="H93" s="1" t="s">
        <v>591</v>
      </c>
      <c r="K93" s="60">
        <f>'Copy of BCEU Calculations'!J93</f>
        <v>0</v>
      </c>
    </row>
    <row r="94" spans="7:11" x14ac:dyDescent="0.25">
      <c r="I94" s="1" t="s">
        <v>75</v>
      </c>
      <c r="J94" s="1"/>
      <c r="K94" s="60">
        <f>'Copy of BCEU Calculations'!J94</f>
        <v>2020</v>
      </c>
    </row>
    <row r="95" spans="7:11" x14ac:dyDescent="0.25">
      <c r="H95" s="8" t="s">
        <v>243</v>
      </c>
      <c r="I95" s="1" t="s">
        <v>76</v>
      </c>
      <c r="J95" s="60"/>
      <c r="K95" s="60">
        <f>'Copy of BCEU Calculations'!J95</f>
        <v>37187990501632.5</v>
      </c>
    </row>
    <row r="96" spans="7:11" x14ac:dyDescent="0.25">
      <c r="I96" s="1" t="s">
        <v>77</v>
      </c>
      <c r="J96" s="7"/>
      <c r="K96" s="60">
        <f>'Copy of BCEU Calculations'!J96</f>
        <v>0</v>
      </c>
    </row>
    <row r="97" spans="2:11" x14ac:dyDescent="0.25">
      <c r="I97" s="1" t="s">
        <v>78</v>
      </c>
      <c r="J97" s="7"/>
      <c r="K97" s="60">
        <f>'Copy of BCEU Calculations'!J97</f>
        <v>0</v>
      </c>
    </row>
    <row r="98" spans="2:11" x14ac:dyDescent="0.25">
      <c r="I98" s="1" t="s">
        <v>79</v>
      </c>
      <c r="J98" s="7"/>
      <c r="K98" s="60">
        <f>'Copy of BCEU Calculations'!J98</f>
        <v>0</v>
      </c>
    </row>
    <row r="99" spans="2:11" x14ac:dyDescent="0.25">
      <c r="I99" s="1" t="s">
        <v>81</v>
      </c>
      <c r="J99" s="7"/>
      <c r="K99" s="60">
        <f>'Copy of BCEU Calculations'!J99</f>
        <v>0</v>
      </c>
    </row>
    <row r="100" spans="2:11" x14ac:dyDescent="0.25">
      <c r="I100" s="1" t="s">
        <v>162</v>
      </c>
      <c r="J100" s="7"/>
      <c r="K100" s="60">
        <f>'Copy of BCEU Calculations'!J100</f>
        <v>0</v>
      </c>
    </row>
    <row r="101" spans="2:11" x14ac:dyDescent="0.25">
      <c r="I101" s="1" t="s">
        <v>446</v>
      </c>
      <c r="J101" s="7"/>
      <c r="K101" s="60">
        <f>'Copy of BCEU Calculations'!J101</f>
        <v>0</v>
      </c>
    </row>
    <row r="102" spans="2:11" x14ac:dyDescent="0.25">
      <c r="I102" s="1" t="s">
        <v>447</v>
      </c>
      <c r="J102" s="7"/>
      <c r="K102" s="60">
        <f>'Copy of BCEU Calculations'!J102</f>
        <v>0</v>
      </c>
    </row>
    <row r="103" spans="2:11" x14ac:dyDescent="0.25">
      <c r="I103" s="1" t="s">
        <v>448</v>
      </c>
      <c r="J103" s="7"/>
      <c r="K103" s="60">
        <f>'Copy of BCEU Calculations'!J103</f>
        <v>0</v>
      </c>
    </row>
    <row r="104" spans="2:11" x14ac:dyDescent="0.25">
      <c r="I104" s="1" t="s">
        <v>449</v>
      </c>
      <c r="J104" s="7"/>
      <c r="K104" s="60">
        <f>'Copy of BCEU Calculations'!J104</f>
        <v>0</v>
      </c>
    </row>
    <row r="105" spans="2:11" x14ac:dyDescent="0.25">
      <c r="K105" s="60">
        <f>'Copy of BCEU Calculations'!J105</f>
        <v>0</v>
      </c>
    </row>
    <row r="106" spans="2:11" x14ac:dyDescent="0.25">
      <c r="H106" s="1" t="s">
        <v>592</v>
      </c>
      <c r="K106" s="60">
        <f>'Copy of BCEU Calculations'!J106</f>
        <v>0</v>
      </c>
    </row>
    <row r="107" spans="2:11" x14ac:dyDescent="0.25">
      <c r="I107" s="1" t="s">
        <v>75</v>
      </c>
      <c r="J107" s="1"/>
      <c r="K107" s="60">
        <f>'Copy of BCEU Calculations'!J107</f>
        <v>2020</v>
      </c>
    </row>
    <row r="108" spans="2:11" x14ac:dyDescent="0.25">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5">
      <c r="I109" s="1" t="s">
        <v>77</v>
      </c>
      <c r="J109" s="7"/>
      <c r="K109" s="60">
        <f>'Copy of BCEU Calculations'!J109</f>
        <v>0</v>
      </c>
    </row>
    <row r="110" spans="2:11" x14ac:dyDescent="0.25">
      <c r="F110" s="8" t="s">
        <v>233</v>
      </c>
      <c r="G110" s="8" t="s">
        <v>232</v>
      </c>
      <c r="H110" s="8" t="s">
        <v>231</v>
      </c>
      <c r="I110" s="1" t="s">
        <v>78</v>
      </c>
      <c r="J110" s="60"/>
      <c r="K110" s="60">
        <f>'Copy of BCEU Calculations'!J110</f>
        <v>200768072035711</v>
      </c>
    </row>
    <row r="111" spans="2:11" x14ac:dyDescent="0.25">
      <c r="H111" s="8" t="s">
        <v>227</v>
      </c>
      <c r="I111" s="1" t="s">
        <v>79</v>
      </c>
      <c r="J111" s="60"/>
      <c r="K111" s="60">
        <f>'Copy of BCEU Calculations'!J111</f>
        <v>7643964647107.1563</v>
      </c>
    </row>
    <row r="112" spans="2:11" x14ac:dyDescent="0.25">
      <c r="I112" s="1" t="s">
        <v>81</v>
      </c>
      <c r="J112" s="7"/>
      <c r="K112" s="60">
        <f>'Copy of BCEU Calculations'!J112</f>
        <v>0</v>
      </c>
    </row>
    <row r="113" spans="6:11" x14ac:dyDescent="0.25">
      <c r="I113" s="1" t="s">
        <v>162</v>
      </c>
      <c r="J113" s="7"/>
      <c r="K113" s="60">
        <f>'Copy of BCEU Calculations'!J113</f>
        <v>0</v>
      </c>
    </row>
    <row r="114" spans="6:11" x14ac:dyDescent="0.25">
      <c r="I114" s="1" t="s">
        <v>446</v>
      </c>
      <c r="J114" s="7"/>
      <c r="K114" s="60">
        <f>'Copy of BCEU Calculations'!J114</f>
        <v>0</v>
      </c>
    </row>
    <row r="115" spans="6:11" x14ac:dyDescent="0.25">
      <c r="I115" s="1" t="s">
        <v>447</v>
      </c>
      <c r="J115" s="7"/>
      <c r="K115" s="60">
        <f>'Copy of BCEU Calculations'!J115</f>
        <v>0</v>
      </c>
    </row>
    <row r="116" spans="6:11" x14ac:dyDescent="0.25">
      <c r="G116" s="8" t="s">
        <v>223</v>
      </c>
      <c r="H116" s="8" t="s">
        <v>222</v>
      </c>
      <c r="I116" s="1" t="s">
        <v>448</v>
      </c>
      <c r="J116" s="60"/>
      <c r="K116" s="60">
        <f>'Copy of BCEU Calculations'!J116</f>
        <v>13920640773592.688</v>
      </c>
    </row>
    <row r="117" spans="6:11" x14ac:dyDescent="0.25">
      <c r="I117" s="1" t="s">
        <v>449</v>
      </c>
      <c r="J117" s="7"/>
      <c r="K117" s="60">
        <f>'Copy of BCEU Calculations'!J117</f>
        <v>0</v>
      </c>
    </row>
    <row r="118" spans="6:11" x14ac:dyDescent="0.25">
      <c r="K118" s="60">
        <f>'Copy of BCEU Calculations'!J118</f>
        <v>0</v>
      </c>
    </row>
    <row r="119" spans="6:11" x14ac:dyDescent="0.25">
      <c r="H119" s="1" t="s">
        <v>593</v>
      </c>
      <c r="K119" s="60">
        <f>'Copy of BCEU Calculations'!J119</f>
        <v>0</v>
      </c>
    </row>
    <row r="120" spans="6:11" x14ac:dyDescent="0.25">
      <c r="I120" s="1" t="s">
        <v>75</v>
      </c>
      <c r="J120" s="1"/>
      <c r="K120" s="60">
        <f>'Copy of BCEU Calculations'!J120</f>
        <v>2020</v>
      </c>
    </row>
    <row r="121" spans="6:11" x14ac:dyDescent="0.25">
      <c r="F121" s="8" t="s">
        <v>237</v>
      </c>
      <c r="G121" s="8" t="s">
        <v>240</v>
      </c>
      <c r="H121" s="8" t="s">
        <v>239</v>
      </c>
      <c r="I121" s="1" t="s">
        <v>76</v>
      </c>
      <c r="J121" s="60"/>
      <c r="K121" s="60">
        <f>'Copy of BCEU Calculations'!J121</f>
        <v>371609318731136</v>
      </c>
    </row>
    <row r="122" spans="6:11" x14ac:dyDescent="0.25">
      <c r="I122" s="1" t="s">
        <v>77</v>
      </c>
      <c r="J122" s="7"/>
      <c r="K122" s="60">
        <f>'Copy of BCEU Calculations'!J122</f>
        <v>0</v>
      </c>
    </row>
    <row r="123" spans="6:11" x14ac:dyDescent="0.25">
      <c r="H123" s="8" t="s">
        <v>230</v>
      </c>
      <c r="I123" s="1" t="s">
        <v>78</v>
      </c>
      <c r="J123" s="60"/>
      <c r="K123" s="60">
        <f>'Copy of BCEU Calculations'!J123</f>
        <v>41924372001403.188</v>
      </c>
    </row>
    <row r="124" spans="6:11" x14ac:dyDescent="0.25">
      <c r="H124" s="8" t="s">
        <v>226</v>
      </c>
      <c r="I124" s="1" t="s">
        <v>79</v>
      </c>
      <c r="J124" s="60"/>
      <c r="K124" s="60">
        <f>'Copy of BCEU Calculations'!J124</f>
        <v>1380586412400.3037</v>
      </c>
    </row>
    <row r="125" spans="6:11" x14ac:dyDescent="0.25">
      <c r="I125" s="1" t="s">
        <v>81</v>
      </c>
      <c r="J125" s="7"/>
      <c r="K125" s="60">
        <f>'Copy of BCEU Calculations'!J125</f>
        <v>0</v>
      </c>
    </row>
    <row r="126" spans="6:11" x14ac:dyDescent="0.25">
      <c r="I126" s="1" t="s">
        <v>162</v>
      </c>
      <c r="J126" s="7"/>
      <c r="K126" s="60">
        <f>'Copy of BCEU Calculations'!J126</f>
        <v>0</v>
      </c>
    </row>
    <row r="127" spans="6:11" x14ac:dyDescent="0.25">
      <c r="I127" s="1" t="s">
        <v>446</v>
      </c>
      <c r="J127" s="7"/>
      <c r="K127" s="60">
        <f>'Copy of BCEU Calculations'!J127</f>
        <v>0</v>
      </c>
    </row>
    <row r="128" spans="6:11" x14ac:dyDescent="0.25">
      <c r="I128" s="1" t="s">
        <v>447</v>
      </c>
      <c r="J128" s="7"/>
      <c r="K128" s="60">
        <f>'Copy of BCEU Calculations'!J128</f>
        <v>0</v>
      </c>
    </row>
    <row r="129" spans="1:11" x14ac:dyDescent="0.25">
      <c r="H129" s="8" t="s">
        <v>221</v>
      </c>
      <c r="I129" s="1" t="s">
        <v>448</v>
      </c>
      <c r="J129" s="60"/>
      <c r="K129" s="60">
        <f>'Copy of BCEU Calculations'!J129</f>
        <v>12301217460189</v>
      </c>
    </row>
    <row r="130" spans="1:11" x14ac:dyDescent="0.25">
      <c r="I130" s="1" t="s">
        <v>449</v>
      </c>
      <c r="J130" s="7"/>
      <c r="K130" s="60">
        <f>'Copy of BCEU Calculations'!J130</f>
        <v>0</v>
      </c>
    </row>
    <row r="131" spans="1:11" s="62" customFormat="1" ht="18.75" x14ac:dyDescent="0.3">
      <c r="A131" s="61" t="s">
        <v>74</v>
      </c>
      <c r="B131" s="61"/>
      <c r="C131" s="61"/>
      <c r="D131" s="61"/>
      <c r="E131" s="61"/>
      <c r="F131" s="61" t="s">
        <v>74</v>
      </c>
      <c r="G131" s="61"/>
      <c r="K131" s="60">
        <f>'Copy of BCEU Calculations'!J131</f>
        <v>0</v>
      </c>
    </row>
    <row r="132" spans="1:11" x14ac:dyDescent="0.25">
      <c r="H132" s="1" t="s">
        <v>594</v>
      </c>
      <c r="K132" s="60">
        <f>'Copy of BCEU Calculations'!J132</f>
        <v>0</v>
      </c>
    </row>
    <row r="133" spans="1:11" x14ac:dyDescent="0.25">
      <c r="I133" s="1" t="s">
        <v>75</v>
      </c>
      <c r="J133" s="1"/>
      <c r="K133" s="60">
        <f>'Copy of BCEU Calculations'!J133</f>
        <v>2020</v>
      </c>
    </row>
    <row r="134" spans="1:11" x14ac:dyDescent="0.25">
      <c r="H134" s="8" t="s">
        <v>333</v>
      </c>
      <c r="I134" s="1" t="s">
        <v>76</v>
      </c>
      <c r="J134" s="60"/>
      <c r="K134" s="60">
        <f>'Copy of BCEU Calculations'!J134</f>
        <v>113627523809523.75</v>
      </c>
    </row>
    <row r="135" spans="1:11" x14ac:dyDescent="0.25">
      <c r="I135" s="1" t="s">
        <v>77</v>
      </c>
      <c r="J135" s="7"/>
      <c r="K135" s="60">
        <f>'Copy of BCEU Calculations'!J135</f>
        <v>0</v>
      </c>
    </row>
    <row r="136" spans="1:11" x14ac:dyDescent="0.25">
      <c r="H136" s="8" t="s">
        <v>323</v>
      </c>
      <c r="I136" s="1" t="s">
        <v>78</v>
      </c>
      <c r="J136" s="60"/>
      <c r="K136" s="60">
        <f>'Copy of BCEU Calculations'!J136</f>
        <v>1789100000000000</v>
      </c>
    </row>
    <row r="137" spans="1:11" x14ac:dyDescent="0.25">
      <c r="H137" s="8" t="s">
        <v>317</v>
      </c>
      <c r="I137" s="1" t="s">
        <v>79</v>
      </c>
      <c r="J137" s="60"/>
      <c r="K137" s="60">
        <f>'Copy of BCEU Calculations'!J137</f>
        <v>191903047619047.66</v>
      </c>
    </row>
    <row r="138" spans="1:11" x14ac:dyDescent="0.25">
      <c r="I138" s="1" t="s">
        <v>81</v>
      </c>
      <c r="J138" s="63"/>
      <c r="K138" s="60">
        <f>'Copy of BCEU Calculations'!J138</f>
        <v>316453454465051.5</v>
      </c>
    </row>
    <row r="139" spans="1:11" x14ac:dyDescent="0.25">
      <c r="I139" s="1" t="s">
        <v>162</v>
      </c>
      <c r="J139" s="7"/>
      <c r="K139" s="60">
        <f>'Copy of BCEU Calculations'!J139</f>
        <v>0</v>
      </c>
    </row>
    <row r="140" spans="1:11" x14ac:dyDescent="0.25">
      <c r="I140" s="1" t="s">
        <v>446</v>
      </c>
      <c r="J140" s="7"/>
      <c r="K140" s="60">
        <f>'Copy of BCEU Calculations'!J140</f>
        <v>0</v>
      </c>
    </row>
    <row r="141" spans="1:11" x14ac:dyDescent="0.25">
      <c r="I141" s="1" t="s">
        <v>447</v>
      </c>
      <c r="J141" s="7"/>
      <c r="K141" s="60">
        <f>'Copy of BCEU Calculations'!J141</f>
        <v>0</v>
      </c>
    </row>
    <row r="142" spans="1:11" x14ac:dyDescent="0.25">
      <c r="F142" s="8" t="s">
        <v>314</v>
      </c>
      <c r="G142" s="8" t="s">
        <v>317</v>
      </c>
      <c r="H142" s="8" t="s">
        <v>312</v>
      </c>
      <c r="I142" s="1" t="s">
        <v>448</v>
      </c>
      <c r="J142" s="60"/>
      <c r="K142" s="60">
        <f>'Copy of BCEU Calculations'!J142</f>
        <v>397070444908951.94</v>
      </c>
    </row>
    <row r="143" spans="1:11" x14ac:dyDescent="0.25">
      <c r="I143" s="1" t="s">
        <v>449</v>
      </c>
      <c r="J143" s="7"/>
      <c r="K143" s="60">
        <f>'Copy of BCEU Calculations'!J143</f>
        <v>0</v>
      </c>
    </row>
    <row r="144" spans="1:11" x14ac:dyDescent="0.25">
      <c r="K144" s="60">
        <f>'Copy of BCEU Calculations'!J144</f>
        <v>0</v>
      </c>
    </row>
    <row r="145" spans="7:11" x14ac:dyDescent="0.25">
      <c r="H145" s="1" t="s">
        <v>595</v>
      </c>
      <c r="K145" s="60">
        <f>'Copy of BCEU Calculations'!J145</f>
        <v>0</v>
      </c>
    </row>
    <row r="146" spans="7:11" x14ac:dyDescent="0.25">
      <c r="I146" s="1" t="s">
        <v>75</v>
      </c>
      <c r="J146" s="1"/>
      <c r="K146" s="60">
        <f>'Copy of BCEU Calculations'!J146</f>
        <v>2020</v>
      </c>
    </row>
    <row r="147" spans="7:11" x14ac:dyDescent="0.25">
      <c r="G147" s="8" t="s">
        <v>330</v>
      </c>
      <c r="H147" s="8" t="s">
        <v>332</v>
      </c>
      <c r="I147" s="1" t="s">
        <v>76</v>
      </c>
      <c r="J147" s="60"/>
      <c r="K147" s="60">
        <f>'Copy of BCEU Calculations'!J147</f>
        <v>955882666666666.5</v>
      </c>
    </row>
    <row r="148" spans="7:11" x14ac:dyDescent="0.25">
      <c r="I148" s="1" t="s">
        <v>77</v>
      </c>
      <c r="J148" s="7"/>
      <c r="K148" s="60">
        <f>'Copy of BCEU Calculations'!J148</f>
        <v>0</v>
      </c>
    </row>
    <row r="149" spans="7:11" x14ac:dyDescent="0.25">
      <c r="H149" s="8" t="s">
        <v>322</v>
      </c>
      <c r="I149" s="1" t="s">
        <v>78</v>
      </c>
      <c r="J149" s="60"/>
      <c r="K149" s="60">
        <f>'Copy of BCEU Calculations'!J149</f>
        <v>25744571428571.438</v>
      </c>
    </row>
    <row r="150" spans="7:11" x14ac:dyDescent="0.25">
      <c r="I150" s="1" t="s">
        <v>79</v>
      </c>
      <c r="J150" s="7"/>
      <c r="K150" s="60">
        <f>'Copy of BCEU Calculations'!J150</f>
        <v>0</v>
      </c>
    </row>
    <row r="151" spans="7:11" x14ac:dyDescent="0.25">
      <c r="I151" s="1" t="s">
        <v>81</v>
      </c>
      <c r="J151" s="7"/>
      <c r="K151" s="60">
        <f>'Copy of BCEU Calculations'!J151</f>
        <v>0</v>
      </c>
    </row>
    <row r="152" spans="7:11" x14ac:dyDescent="0.25">
      <c r="I152" s="1" t="s">
        <v>162</v>
      </c>
      <c r="J152" s="7"/>
      <c r="K152" s="60">
        <f>'Copy of BCEU Calculations'!J152</f>
        <v>0</v>
      </c>
    </row>
    <row r="153" spans="7:11" x14ac:dyDescent="0.25">
      <c r="I153" s="1" t="s">
        <v>446</v>
      </c>
      <c r="J153" s="7"/>
      <c r="K153" s="60">
        <f>'Copy of BCEU Calculations'!J153</f>
        <v>0</v>
      </c>
    </row>
    <row r="154" spans="7:11" x14ac:dyDescent="0.25">
      <c r="I154" s="1" t="s">
        <v>447</v>
      </c>
      <c r="J154" s="7"/>
      <c r="K154" s="60">
        <f>'Copy of BCEU Calculations'!J154</f>
        <v>0</v>
      </c>
    </row>
    <row r="155" spans="7:11" x14ac:dyDescent="0.25">
      <c r="I155" s="1" t="s">
        <v>448</v>
      </c>
      <c r="J155" s="7"/>
      <c r="K155" s="60">
        <f>'Copy of BCEU Calculations'!J155</f>
        <v>0</v>
      </c>
    </row>
    <row r="156" spans="7:11" x14ac:dyDescent="0.25">
      <c r="I156" s="1" t="s">
        <v>449</v>
      </c>
      <c r="J156" s="7"/>
      <c r="K156" s="60">
        <f>'Copy of BCEU Calculations'!J156</f>
        <v>0</v>
      </c>
    </row>
    <row r="157" spans="7:11" x14ac:dyDescent="0.25">
      <c r="K157" s="60">
        <f>'Copy of BCEU Calculations'!J157</f>
        <v>0</v>
      </c>
    </row>
    <row r="158" spans="7:11" x14ac:dyDescent="0.25">
      <c r="H158" s="1" t="s">
        <v>596</v>
      </c>
      <c r="K158" s="60">
        <f>'Copy of BCEU Calculations'!J158</f>
        <v>0</v>
      </c>
    </row>
    <row r="159" spans="7:11" x14ac:dyDescent="0.25">
      <c r="I159" s="1" t="s">
        <v>75</v>
      </c>
      <c r="J159" s="1"/>
      <c r="K159" s="60">
        <f>'Copy of BCEU Calculations'!J159</f>
        <v>2020</v>
      </c>
    </row>
    <row r="160" spans="7:11" x14ac:dyDescent="0.25">
      <c r="H160" s="8" t="s">
        <v>328</v>
      </c>
      <c r="I160" s="1" t="s">
        <v>76</v>
      </c>
      <c r="J160" s="60"/>
      <c r="K160" s="60">
        <f>'Copy of BCEU Calculations'!J160</f>
        <v>483921238095238.25</v>
      </c>
    </row>
    <row r="161" spans="6:11" x14ac:dyDescent="0.25">
      <c r="I161" s="1" t="s">
        <v>77</v>
      </c>
      <c r="J161" s="7"/>
      <c r="K161" s="60">
        <f>'Copy of BCEU Calculations'!J161</f>
        <v>0</v>
      </c>
    </row>
    <row r="162" spans="6:11" x14ac:dyDescent="0.25">
      <c r="I162" s="1" t="s">
        <v>78</v>
      </c>
      <c r="J162" s="7"/>
      <c r="K162" s="60">
        <f>'Copy of BCEU Calculations'!J162</f>
        <v>0</v>
      </c>
    </row>
    <row r="163" spans="6:11" x14ac:dyDescent="0.25">
      <c r="I163" s="1" t="s">
        <v>79</v>
      </c>
      <c r="J163" s="7"/>
      <c r="K163" s="60">
        <f>'Copy of BCEU Calculations'!J163</f>
        <v>0</v>
      </c>
    </row>
    <row r="164" spans="6:11" x14ac:dyDescent="0.25">
      <c r="I164" s="1" t="s">
        <v>81</v>
      </c>
      <c r="J164" s="7"/>
      <c r="K164" s="60">
        <f>'Copy of BCEU Calculations'!J164</f>
        <v>0</v>
      </c>
    </row>
    <row r="165" spans="6:11" x14ac:dyDescent="0.25">
      <c r="I165" s="1" t="s">
        <v>162</v>
      </c>
      <c r="J165" s="7"/>
      <c r="K165" s="60">
        <f>'Copy of BCEU Calculations'!J165</f>
        <v>0</v>
      </c>
    </row>
    <row r="166" spans="6:11" x14ac:dyDescent="0.25">
      <c r="I166" s="1" t="s">
        <v>446</v>
      </c>
      <c r="J166" s="7"/>
      <c r="K166" s="60">
        <f>'Copy of BCEU Calculations'!J166</f>
        <v>0</v>
      </c>
    </row>
    <row r="167" spans="6:11" x14ac:dyDescent="0.25">
      <c r="I167" s="1" t="s">
        <v>447</v>
      </c>
      <c r="J167" s="7"/>
      <c r="K167" s="60">
        <f>'Copy of BCEU Calculations'!J167</f>
        <v>0</v>
      </c>
    </row>
    <row r="168" spans="6:11" x14ac:dyDescent="0.25">
      <c r="I168" s="1" t="s">
        <v>448</v>
      </c>
      <c r="J168" s="7"/>
      <c r="K168" s="60">
        <f>'Copy of BCEU Calculations'!J168</f>
        <v>0</v>
      </c>
    </row>
    <row r="169" spans="6:11" x14ac:dyDescent="0.25">
      <c r="I169" s="1" t="s">
        <v>449</v>
      </c>
      <c r="J169" s="7"/>
      <c r="K169" s="60">
        <f>'Copy of BCEU Calculations'!J169</f>
        <v>0</v>
      </c>
    </row>
    <row r="170" spans="6:11" x14ac:dyDescent="0.25">
      <c r="K170" s="60">
        <f>'Copy of BCEU Calculations'!J170</f>
        <v>0</v>
      </c>
    </row>
    <row r="171" spans="6:11" x14ac:dyDescent="0.25">
      <c r="H171" s="1" t="s">
        <v>597</v>
      </c>
      <c r="K171" s="60">
        <f>'Copy of BCEU Calculations'!J171</f>
        <v>0</v>
      </c>
    </row>
    <row r="172" spans="6:11" x14ac:dyDescent="0.25">
      <c r="I172" s="1" t="s">
        <v>75</v>
      </c>
      <c r="J172" s="1"/>
      <c r="K172" s="60">
        <f>'Copy of BCEU Calculations'!J172</f>
        <v>2020</v>
      </c>
    </row>
    <row r="173" spans="6:11" x14ac:dyDescent="0.25">
      <c r="F173" s="8" t="s">
        <v>327</v>
      </c>
      <c r="G173" s="8" t="s">
        <v>329</v>
      </c>
      <c r="H173" s="8" t="s">
        <v>331</v>
      </c>
      <c r="I173" s="1" t="s">
        <v>76</v>
      </c>
      <c r="J173" s="60"/>
      <c r="K173" s="60">
        <f>'Copy of BCEU Calculations'!J173</f>
        <v>698045047619047</v>
      </c>
    </row>
    <row r="174" spans="6:11" x14ac:dyDescent="0.25">
      <c r="I174" s="1" t="s">
        <v>77</v>
      </c>
      <c r="J174" s="7"/>
      <c r="K174" s="60">
        <f>'Copy of BCEU Calculations'!J174</f>
        <v>0</v>
      </c>
    </row>
    <row r="175" spans="6:11" x14ac:dyDescent="0.25">
      <c r="G175" s="8" t="s">
        <v>321</v>
      </c>
      <c r="H175" s="8" t="s">
        <v>320</v>
      </c>
      <c r="I175" s="1" t="s">
        <v>78</v>
      </c>
      <c r="J175" s="60"/>
      <c r="K175" s="60">
        <f>'Copy of BCEU Calculations'!J175</f>
        <v>893298857142856</v>
      </c>
    </row>
    <row r="176" spans="6:11" x14ac:dyDescent="0.25">
      <c r="H176" s="8" t="s">
        <v>316</v>
      </c>
      <c r="I176" s="1" t="s">
        <v>79</v>
      </c>
      <c r="J176" s="60"/>
      <c r="K176" s="60">
        <f>'Copy of BCEU Calculations'!J176</f>
        <v>5701285714285.7188</v>
      </c>
    </row>
    <row r="177" spans="6:11" x14ac:dyDescent="0.25">
      <c r="I177" s="1" t="s">
        <v>81</v>
      </c>
      <c r="J177" s="7"/>
      <c r="K177" s="60">
        <f>'Copy of BCEU Calculations'!J177</f>
        <v>0</v>
      </c>
    </row>
    <row r="178" spans="6:11" x14ac:dyDescent="0.25">
      <c r="I178" s="1" t="s">
        <v>162</v>
      </c>
      <c r="J178" s="7"/>
      <c r="K178" s="60">
        <f>'Copy of BCEU Calculations'!J178</f>
        <v>0</v>
      </c>
    </row>
    <row r="179" spans="6:11" x14ac:dyDescent="0.25">
      <c r="I179" s="1" t="s">
        <v>446</v>
      </c>
      <c r="J179" s="7"/>
      <c r="K179" s="60">
        <f>'Copy of BCEU Calculations'!J179</f>
        <v>0</v>
      </c>
    </row>
    <row r="180" spans="6:11" x14ac:dyDescent="0.25">
      <c r="I180" s="1" t="s">
        <v>447</v>
      </c>
      <c r="J180" s="7"/>
      <c r="K180" s="60">
        <f>'Copy of BCEU Calculations'!J180</f>
        <v>0</v>
      </c>
    </row>
    <row r="181" spans="6:11" x14ac:dyDescent="0.25">
      <c r="F181" s="8" t="s">
        <v>314</v>
      </c>
      <c r="G181" s="8" t="s">
        <v>316</v>
      </c>
      <c r="H181" s="8" t="s">
        <v>312</v>
      </c>
      <c r="I181" s="1" t="s">
        <v>448</v>
      </c>
      <c r="J181" s="60"/>
      <c r="K181" s="60">
        <f>'Copy of BCEU Calculations'!J181</f>
        <v>11802478618779.156</v>
      </c>
    </row>
    <row r="182" spans="6:11" x14ac:dyDescent="0.25">
      <c r="I182" s="1" t="s">
        <v>449</v>
      </c>
      <c r="J182" s="7"/>
      <c r="K182" s="60">
        <f>'Copy of BCEU Calculations'!J182</f>
        <v>0</v>
      </c>
    </row>
    <row r="183" spans="6:11" x14ac:dyDescent="0.25">
      <c r="K183" s="60">
        <f>'Copy of BCEU Calculations'!J183</f>
        <v>0</v>
      </c>
    </row>
    <row r="184" spans="6:11" x14ac:dyDescent="0.25">
      <c r="H184" s="1" t="s">
        <v>598</v>
      </c>
      <c r="K184" s="60">
        <f>'Copy of BCEU Calculations'!J184</f>
        <v>0</v>
      </c>
    </row>
    <row r="185" spans="6:11" x14ac:dyDescent="0.25">
      <c r="I185" s="1" t="s">
        <v>75</v>
      </c>
      <c r="J185" s="1"/>
      <c r="K185" s="60">
        <f>'Copy of BCEU Calculations'!J185</f>
        <v>2020</v>
      </c>
    </row>
    <row r="186" spans="6:11" x14ac:dyDescent="0.25">
      <c r="F186" s="8" t="s">
        <v>326</v>
      </c>
      <c r="G186" s="8" t="s">
        <v>325</v>
      </c>
      <c r="H186" s="8" t="s">
        <v>324</v>
      </c>
      <c r="I186" s="1" t="s">
        <v>76</v>
      </c>
      <c r="J186" s="60"/>
      <c r="K186" s="60">
        <f>'Copy of BCEU Calculations'!J186</f>
        <v>2136809000000000</v>
      </c>
    </row>
    <row r="187" spans="6:11" x14ac:dyDescent="0.25">
      <c r="H187" s="8" t="s">
        <v>312</v>
      </c>
      <c r="I187" s="1" t="s">
        <v>77</v>
      </c>
      <c r="J187" s="60"/>
      <c r="K187" s="60">
        <f>'Copy of BCEU Calculations'!J187</f>
        <v>21660040000000</v>
      </c>
    </row>
    <row r="188" spans="6:11" x14ac:dyDescent="0.25">
      <c r="H188" s="8" t="s">
        <v>319</v>
      </c>
      <c r="I188" s="1" t="s">
        <v>78</v>
      </c>
      <c r="J188" s="60"/>
      <c r="K188" s="60">
        <f>'Copy of BCEU Calculations'!J188</f>
        <v>685264222222220</v>
      </c>
    </row>
    <row r="189" spans="6:11" x14ac:dyDescent="0.25">
      <c r="H189" s="8" t="s">
        <v>315</v>
      </c>
      <c r="I189" s="1" t="s">
        <v>79</v>
      </c>
      <c r="J189" s="60"/>
      <c r="K189" s="60">
        <f>'Copy of BCEU Calculations'!J189</f>
        <v>94018000000000</v>
      </c>
    </row>
    <row r="190" spans="6:11" x14ac:dyDescent="0.25">
      <c r="I190" s="1" t="s">
        <v>81</v>
      </c>
      <c r="J190" s="7"/>
      <c r="K190" s="60">
        <f>'Copy of BCEU Calculations'!J190</f>
        <v>0</v>
      </c>
    </row>
    <row r="191" spans="6:11" x14ac:dyDescent="0.25">
      <c r="I191" s="1" t="s">
        <v>162</v>
      </c>
      <c r="J191" s="7"/>
      <c r="K191" s="60">
        <f>'Copy of BCEU Calculations'!J191</f>
        <v>0</v>
      </c>
    </row>
    <row r="192" spans="6:11" x14ac:dyDescent="0.25">
      <c r="I192" s="1" t="s">
        <v>446</v>
      </c>
      <c r="J192" s="7"/>
      <c r="K192" s="60">
        <f>'Copy of BCEU Calculations'!J192</f>
        <v>0</v>
      </c>
    </row>
    <row r="193" spans="8:11" x14ac:dyDescent="0.25">
      <c r="I193" s="1" t="s">
        <v>447</v>
      </c>
      <c r="J193" s="7"/>
      <c r="K193" s="60">
        <f>'Copy of BCEU Calculations'!J193</f>
        <v>0</v>
      </c>
    </row>
    <row r="194" spans="8:11" x14ac:dyDescent="0.25">
      <c r="H194" s="8" t="s">
        <v>312</v>
      </c>
      <c r="I194" s="1" t="s">
        <v>448</v>
      </c>
      <c r="J194" s="60"/>
      <c r="K194" s="60">
        <f>'Copy of BCEU Calculations'!J194</f>
        <v>153821254570703</v>
      </c>
    </row>
    <row r="195" spans="8:11" x14ac:dyDescent="0.25">
      <c r="I195" s="1" t="s">
        <v>449</v>
      </c>
      <c r="J195" s="7"/>
      <c r="K195" s="60">
        <f>'Copy of BCEU Calculations'!J195</f>
        <v>0</v>
      </c>
    </row>
    <row r="197" spans="8:11" s="64" customFormat="1" x14ac:dyDescent="0.25">
      <c r="H197" s="64" t="s">
        <v>599</v>
      </c>
      <c r="K197" s="64">
        <f t="shared" ref="K197" si="0">K185</f>
        <v>2020</v>
      </c>
    </row>
    <row r="198" spans="8:11" x14ac:dyDescent="0.25">
      <c r="I198" s="1" t="s">
        <v>600</v>
      </c>
      <c r="J198" t="s">
        <v>601</v>
      </c>
      <c r="K198" s="7">
        <f>'[1]AEO22 Table 4'!C48*10^15</f>
        <v>5181982000000000</v>
      </c>
    </row>
    <row r="199" spans="8:11" x14ac:dyDescent="0.25">
      <c r="I199" s="1" t="s">
        <v>602</v>
      </c>
      <c r="J199" t="s">
        <v>603</v>
      </c>
      <c r="K199" s="7">
        <f>SUM(K4,K17,K30,K43,K56,K69,K82,K95,K108,K121)</f>
        <v>5064140999999990</v>
      </c>
    </row>
    <row r="201" spans="8:11" x14ac:dyDescent="0.25">
      <c r="I201" t="s">
        <v>604</v>
      </c>
      <c r="J201" t="s">
        <v>601</v>
      </c>
      <c r="K201" s="6">
        <f>'[1]AEO22 Table 5'!C39*10^15</f>
        <v>4595164000000000</v>
      </c>
    </row>
    <row r="202" spans="8:11" x14ac:dyDescent="0.25">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E168" zoomScale="103" zoomScaleNormal="90" workbookViewId="0">
      <selection activeCell="K184" sqref="K184"/>
    </sheetView>
  </sheetViews>
  <sheetFormatPr defaultRowHeight="15" x14ac:dyDescent="0.2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41" width="11.28515625" customWidth="1"/>
  </cols>
  <sheetData>
    <row r="1" spans="1:40" ht="18.75" x14ac:dyDescent="0.3">
      <c r="A1" s="59" t="s">
        <v>73</v>
      </c>
      <c r="B1" s="59"/>
      <c r="C1" s="59"/>
      <c r="D1" s="59"/>
      <c r="E1" s="59"/>
      <c r="F1" s="59"/>
      <c r="G1" s="59"/>
    </row>
    <row r="2" spans="1:40" x14ac:dyDescent="0.25">
      <c r="H2" s="1" t="s">
        <v>584</v>
      </c>
    </row>
    <row r="3" spans="1:40" x14ac:dyDescent="0.25">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5">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533163782724844.13</v>
      </c>
      <c r="Q4" s="60">
        <f t="shared" si="0"/>
        <v>531117255727353.69</v>
      </c>
      <c r="R4" s="60">
        <f t="shared" si="0"/>
        <v>528021853153080.13</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5">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5">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5">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5">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5">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372098774386788.63</v>
      </c>
      <c r="R9" s="60">
        <f t="shared" si="7"/>
        <v>361984036266493.94</v>
      </c>
      <c r="S9" s="60">
        <f t="shared" si="7"/>
        <v>353801993685744.31</v>
      </c>
      <c r="T9" s="60">
        <f t="shared" si="7"/>
        <v>346386687282441.5</v>
      </c>
      <c r="U9" s="60">
        <f t="shared" si="7"/>
        <v>339794219703715.63</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250448721444183.63</v>
      </c>
    </row>
    <row r="10" spans="1:40" x14ac:dyDescent="0.25">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5">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5">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230759131546992.63</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212642855014976.13</v>
      </c>
      <c r="AA12" s="60">
        <f t="shared" si="8"/>
        <v>210519085242451.22</v>
      </c>
      <c r="AB12" s="60">
        <f t="shared" si="8"/>
        <v>208449791953371.63</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5">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5">
      <c r="H15" s="1" t="s">
        <v>585</v>
      </c>
    </row>
    <row r="16" spans="1:40" x14ac:dyDescent="0.25">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5">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870618765967781.13</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1194300955881162.3</v>
      </c>
      <c r="AM17" s="60">
        <f t="shared" si="9"/>
        <v>1217893338622197</v>
      </c>
      <c r="AN17" s="60">
        <f t="shared" si="9"/>
        <v>1242506952157370.5</v>
      </c>
    </row>
    <row r="18" spans="7:40" x14ac:dyDescent="0.25">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5">
      <c r="H19" s="8" t="s">
        <v>234</v>
      </c>
      <c r="I19" s="1" t="s">
        <v>78</v>
      </c>
      <c r="J19" s="60" cm="1">
        <f t="array" ref="J19">TREND($O19:$T19,$O$3:$T$3,J$3)</f>
        <v>48562977923234.375</v>
      </c>
      <c r="K19" s="60" cm="1">
        <f t="array" ref="K19">TREND($O19:$T19,$O$3:$T$3,K$3)</f>
        <v>48606373262712.344</v>
      </c>
      <c r="L19" s="60" cm="1">
        <f t="array" ref="L19">TREND($O19:$T19,$O$3:$T$3,L$3)</f>
        <v>48649768602190.313</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48066146199303.813</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5">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5">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5">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5">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5">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5">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5">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5">
      <c r="H28" s="1" t="s">
        <v>586</v>
      </c>
    </row>
    <row r="29" spans="7:40" x14ac:dyDescent="0.25">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5">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5">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5">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5">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5">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5">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5">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5">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5">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5">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5">
      <c r="H41" s="1" t="s">
        <v>587</v>
      </c>
    </row>
    <row r="42" spans="2:40" x14ac:dyDescent="0.25">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5">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1078542493969076.3</v>
      </c>
      <c r="Q43" s="60">
        <f t="shared" si="12"/>
        <v>1082320885291022.5</v>
      </c>
      <c r="R43" s="60">
        <f t="shared" si="12"/>
        <v>1085556137942200.3</v>
      </c>
      <c r="S43" s="60">
        <f t="shared" si="12"/>
        <v>1088053112280417.6</v>
      </c>
      <c r="T43" s="60">
        <f t="shared" si="12"/>
        <v>1089567883752934.4</v>
      </c>
      <c r="U43" s="60">
        <f t="shared" si="12"/>
        <v>1090726525378450.6</v>
      </c>
      <c r="V43" s="60">
        <f t="shared" si="12"/>
        <v>1092338866672063.3</v>
      </c>
      <c r="W43" s="60">
        <f t="shared" si="12"/>
        <v>1095815604630453.9</v>
      </c>
      <c r="X43" s="60">
        <f t="shared" si="12"/>
        <v>1100184293370031.3</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1233690705739496.3</v>
      </c>
      <c r="AN43" s="60">
        <f t="shared" si="12"/>
        <v>1244429077632963.5</v>
      </c>
    </row>
    <row r="44" spans="2:40" x14ac:dyDescent="0.25">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5">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950993532259370.13</v>
      </c>
      <c r="Q45" s="60">
        <f t="shared" si="13"/>
        <v>965075296689063.38</v>
      </c>
      <c r="R45" s="60">
        <f t="shared" si="13"/>
        <v>978731819315146.25</v>
      </c>
      <c r="S45" s="60">
        <f t="shared" si="13"/>
        <v>990249936695539.5</v>
      </c>
      <c r="T45" s="60">
        <f t="shared" si="13"/>
        <v>1000552496721444.3</v>
      </c>
      <c r="U45" s="60">
        <f t="shared" si="13"/>
        <v>1009182547397393.3</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1126093959362098.3</v>
      </c>
      <c r="AL45" s="60">
        <f t="shared" si="13"/>
        <v>1133724732453655</v>
      </c>
      <c r="AM45" s="60">
        <f t="shared" si="13"/>
        <v>1141844167732534.5</v>
      </c>
      <c r="AN45" s="60">
        <f t="shared" si="13"/>
        <v>1149540800453331</v>
      </c>
    </row>
    <row r="46" spans="2:40" x14ac:dyDescent="0.25">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5">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5">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5">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5">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5">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53873989800048.563</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5">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5">
      <c r="H54" s="1" t="s">
        <v>588</v>
      </c>
    </row>
    <row r="55" spans="6:40" x14ac:dyDescent="0.25">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5">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1734078346312636.3</v>
      </c>
      <c r="P56" s="60">
        <f t="shared" si="16"/>
        <v>1759559518173723</v>
      </c>
      <c r="Q56" s="60">
        <f t="shared" si="16"/>
        <v>1788460512264227.3</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2057663779486764.3</v>
      </c>
      <c r="AD56" s="60">
        <f t="shared" si="16"/>
        <v>2086577782886748</v>
      </c>
      <c r="AE56" s="60">
        <f t="shared" si="16"/>
        <v>2116588633692220.5</v>
      </c>
      <c r="AF56" s="60">
        <f t="shared" si="16"/>
        <v>2149183458593054</v>
      </c>
      <c r="AG56" s="60">
        <f t="shared" si="16"/>
        <v>2183411764915405.3</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5">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5">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185655042499797.63</v>
      </c>
      <c r="AA58" s="60">
        <f t="shared" si="18"/>
        <v>185255006233303.63</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181761193556221.13</v>
      </c>
      <c r="AK58" s="60">
        <f t="shared" si="19"/>
        <v>181131868210151.38</v>
      </c>
      <c r="AL58" s="60">
        <f t="shared" si="19"/>
        <v>180778990690520.53</v>
      </c>
      <c r="AM58" s="60">
        <f t="shared" si="19"/>
        <v>180575720229903.69</v>
      </c>
      <c r="AN58" s="60">
        <f t="shared" si="19"/>
        <v>180332608759005.91</v>
      </c>
    </row>
    <row r="59" spans="6:40" x14ac:dyDescent="0.25">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5">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5">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5">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5">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5">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64410717396583.813</v>
      </c>
      <c r="Q64" s="60">
        <f t="shared" si="23"/>
        <v>66319020480854.852</v>
      </c>
      <c r="R64" s="60">
        <f t="shared" si="23"/>
        <v>68184230227475.109</v>
      </c>
      <c r="S64" s="60">
        <f t="shared" si="23"/>
        <v>69963253298793.813</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5">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5">
      <c r="H67" s="1" t="s">
        <v>589</v>
      </c>
    </row>
    <row r="68" spans="8:40" x14ac:dyDescent="0.25">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5">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112120613778029.63</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100314489111956.63</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5">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5">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660713069537764.13</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647154587144823.13</v>
      </c>
      <c r="V71" s="60">
        <f t="shared" si="26"/>
        <v>642350977414393.13</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622332416578968.63</v>
      </c>
      <c r="AC71" s="60">
        <f t="shared" si="26"/>
        <v>619596121670849.13</v>
      </c>
      <c r="AD71" s="60">
        <f t="shared" si="26"/>
        <v>617111979357241.13</v>
      </c>
      <c r="AE71" s="60">
        <f t="shared" ref="AE71:AN71" si="27">INDEX(Table4_22,MATCH($H71,Table4_A_22,0),MATCH(AE$68,Table4_1_22,0))*Percent_rural*quadrillion</f>
        <v>614714380150570.63</v>
      </c>
      <c r="AF71" s="60">
        <f t="shared" si="27"/>
        <v>612460147170727.75</v>
      </c>
      <c r="AG71" s="60">
        <f t="shared" si="27"/>
        <v>610543301465231</v>
      </c>
      <c r="AH71" s="60">
        <f t="shared" si="27"/>
        <v>608913562049704.5</v>
      </c>
      <c r="AI71" s="60">
        <f t="shared" si="27"/>
        <v>607075782724844.13</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5">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43368003238079.813</v>
      </c>
      <c r="AH72" s="60">
        <f t="shared" si="30"/>
        <v>42602386464826.359</v>
      </c>
      <c r="AI72" s="60">
        <f t="shared" si="30"/>
        <v>41837704282360.563</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5">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5">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5">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5">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5">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5">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5">
      <c r="H80" s="1" t="s">
        <v>590</v>
      </c>
    </row>
    <row r="81" spans="7:40" x14ac:dyDescent="0.25">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5">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185262810329474.63</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208998051809277.13</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5">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5">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5">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5">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5">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5">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5">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5">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5">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5">
      <c r="H93" s="1" t="s">
        <v>591</v>
      </c>
    </row>
    <row r="94" spans="7:40" x14ac:dyDescent="0.25">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5">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38355605925686.063</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38985146280255.813</v>
      </c>
      <c r="X95" s="60">
        <f t="shared" si="35"/>
        <v>38979164899214.766</v>
      </c>
      <c r="Y95" s="60">
        <f t="shared" si="35"/>
        <v>39068885614830.406</v>
      </c>
      <c r="Z95" s="60">
        <f t="shared" si="35"/>
        <v>39183092609082.813</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5">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5">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5">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5">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5">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5">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5">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5">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5">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5">
      <c r="H106" s="1" t="s">
        <v>592</v>
      </c>
    </row>
    <row r="107" spans="2:40" x14ac:dyDescent="0.25">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5">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5">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5">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221859703310936.63</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239319354569740.13</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5">
      <c r="H111" s="8" t="s">
        <v>227</v>
      </c>
      <c r="I111" s="1" t="s">
        <v>79</v>
      </c>
      <c r="J111" s="60" cm="1">
        <f t="array" ref="J111">TREND($O111:$T111,$O$3:$T$3,J$3)</f>
        <v>7643964647107.1563</v>
      </c>
      <c r="K111" s="60" cm="1">
        <f t="array" ref="K111">TREND($O111:$T111,$O$3:$T$3,K$3)</f>
        <v>7506574460801.9063</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4587345422164.6563</v>
      </c>
    </row>
    <row r="112" spans="2:40" x14ac:dyDescent="0.25">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5">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5">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5">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5">
      <c r="G116" s="8" t="s">
        <v>223</v>
      </c>
      <c r="H116" s="8" t="s">
        <v>222</v>
      </c>
      <c r="I116" s="1" t="s">
        <v>448</v>
      </c>
      <c r="J116" s="60" cm="1">
        <f t="array" ref="J116">TREND($O116:$T116,$O$3:$T$3,J$3)</f>
        <v>13920640773592.688</v>
      </c>
      <c r="K116" s="60" cm="1">
        <f t="array" ref="K116">TREND($O116:$T116,$O$3:$T$3,K$3)</f>
        <v>13731719921515.063</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5">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5">
      <c r="H119" s="1" t="s">
        <v>593</v>
      </c>
    </row>
    <row r="120" spans="6:40" x14ac:dyDescent="0.25">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5">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416730480773901.13</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449320596130494.63</v>
      </c>
      <c r="Z121" s="60">
        <f t="shared" si="40"/>
        <v>454925897838581.75</v>
      </c>
      <c r="AA121" s="60">
        <f t="shared" si="40"/>
        <v>461010083866267.31</v>
      </c>
      <c r="AB121" s="60">
        <f t="shared" si="40"/>
        <v>466906417145632.63</v>
      </c>
      <c r="AC121" s="60">
        <f t="shared" si="40"/>
        <v>473033220513235.63</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557823595887638.63</v>
      </c>
      <c r="AN121" s="60">
        <f t="shared" si="40"/>
        <v>568960740467902.63</v>
      </c>
    </row>
    <row r="122" spans="6:40" x14ac:dyDescent="0.25">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5">
      <c r="H123" s="8" t="s">
        <v>230</v>
      </c>
      <c r="I123" s="1" t="s">
        <v>78</v>
      </c>
      <c r="J123" s="60" cm="1">
        <f t="array" ref="J123">TREND($O123:$T123,$O$3:$T$3,J$3)</f>
        <v>41924372001403.188</v>
      </c>
      <c r="K123" s="60" cm="1">
        <f t="array" ref="K123">TREND($O123:$T123,$O$3:$T$3,K$3)</f>
        <v>42083102900779.875</v>
      </c>
      <c r="L123" s="60" cm="1">
        <f t="array" ref="L123">TREND($O123:$T123,$O$3:$T$3,L$3)</f>
        <v>42241833800156.563</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5">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5">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5">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5">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5">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5">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5">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8.75" x14ac:dyDescent="0.3">
      <c r="A131" s="61" t="s">
        <v>74</v>
      </c>
      <c r="B131" s="61"/>
      <c r="C131" s="61"/>
      <c r="D131" s="61"/>
      <c r="E131" s="61"/>
      <c r="F131" s="61" t="s">
        <v>74</v>
      </c>
      <c r="G131" s="61"/>
    </row>
    <row r="132" spans="1:40" x14ac:dyDescent="0.25">
      <c r="H132" s="1" t="s">
        <v>594</v>
      </c>
    </row>
    <row r="133" spans="1:40" x14ac:dyDescent="0.25">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5">
      <c r="H134" s="8" t="s">
        <v>333</v>
      </c>
      <c r="I134" s="1" t="s">
        <v>76</v>
      </c>
      <c r="J134" s="60" cm="1">
        <f t="array" ref="J134">TREND($O134:$T134,$O$3:$T$3,J$3)</f>
        <v>113627523809523.75</v>
      </c>
      <c r="K134" s="60" cm="1">
        <f t="array" ref="K134">TREND($O134:$T134,$O$3:$T$3,K$3)</f>
        <v>113193409523809.5</v>
      </c>
      <c r="L134" s="60" cm="1">
        <f t="array" ref="L134">TREND($O134:$T134,$O$3:$T$3,L$3)</f>
        <v>112759295238095.13</v>
      </c>
      <c r="M134" s="60" cm="1">
        <f t="array" ref="M134">TREND($O134:$T134,$O$3:$T$3,M$3)</f>
        <v>112325180952380.88</v>
      </c>
      <c r="N134" s="60" cm="1">
        <f t="array" ref="N134">TREND($O134:$T134,$O$3:$T$3,N$3)</f>
        <v>111891066666666.63</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5">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5">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5">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5">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322118958843257.63</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5">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5">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5">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5">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396013456873380.13</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394576500521628.63</v>
      </c>
      <c r="W142" s="60">
        <f t="shared" si="56"/>
        <v>394298838277933.81</v>
      </c>
      <c r="X142" s="60">
        <f t="shared" si="56"/>
        <v>393792142835134.88</v>
      </c>
      <c r="Y142" s="60">
        <f t="shared" si="56"/>
        <v>393209217331010.5</v>
      </c>
      <c r="Z142" s="60">
        <f t="shared" si="56"/>
        <v>392311539268440.69</v>
      </c>
      <c r="AA142" s="60">
        <f t="shared" si="56"/>
        <v>391188002490874.63</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5">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5">
      <c r="H145" s="1" t="s">
        <v>595</v>
      </c>
    </row>
    <row r="146" spans="7:40" x14ac:dyDescent="0.25">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5">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953807000000000.13</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5">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5">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5">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5">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5">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5">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5">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5">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5">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5">
      <c r="H158" s="1" t="s">
        <v>596</v>
      </c>
    </row>
    <row r="159" spans="7:40" x14ac:dyDescent="0.25">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5">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5">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5">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5">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5">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5">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5">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5">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5">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5">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5">
      <c r="H171" s="1" t="s">
        <v>597</v>
      </c>
    </row>
    <row r="172" spans="6:40" x14ac:dyDescent="0.25">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5">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730888000000000.13</v>
      </c>
      <c r="W173" s="60">
        <f t="shared" si="60"/>
        <v>732652000000000.13</v>
      </c>
      <c r="X173" s="60">
        <f t="shared" si="60"/>
        <v>733838999999999.88</v>
      </c>
      <c r="Y173" s="60">
        <f t="shared" si="60"/>
        <v>735027000000000.13</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736003000000000.13</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744150000000000.13</v>
      </c>
    </row>
    <row r="174" spans="6:40" x14ac:dyDescent="0.25">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5">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963069000000000.13</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1125913000000000.3</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5">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5">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5">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5">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5">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5">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5">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5">
      <c r="H184" s="1" t="s">
        <v>598</v>
      </c>
    </row>
    <row r="185" spans="6:40" x14ac:dyDescent="0.25">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5">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5">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5">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5">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5">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5">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5">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5">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5">
      <c r="H194" s="8" t="s">
        <v>312</v>
      </c>
      <c r="I194" s="1" t="s">
        <v>448</v>
      </c>
      <c r="J194" s="60" cm="1">
        <f t="array" ref="J194">TREND($O194:$T194,$O$3:$T$3,J$3)</f>
        <v>153821254570703</v>
      </c>
      <c r="K194" s="60">
        <v>156488618924520.5</v>
      </c>
      <c r="L194" s="60">
        <f t="shared" si="66"/>
        <v>159155983278338.06</v>
      </c>
      <c r="M194" s="60">
        <f t="shared" si="66"/>
        <v>161823347632155.63</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180494898108878.63</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219706757288967.63</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5">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5">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5">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5">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5">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5">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defaultRowHeight="15" x14ac:dyDescent="0.2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4" width="9.5703125" bestFit="1" customWidth="1"/>
    <col min="35" max="35" width="11" customWidth="1"/>
  </cols>
  <sheetData>
    <row r="1" spans="1:36" x14ac:dyDescent="0.25">
      <c r="A1" t="s">
        <v>92</v>
      </c>
      <c r="B1">
        <v>354871</v>
      </c>
      <c r="C1" t="s">
        <v>93</v>
      </c>
    </row>
    <row r="2" spans="1:36" x14ac:dyDescent="0.25">
      <c r="A2" t="s">
        <v>94</v>
      </c>
      <c r="B2" s="6">
        <v>947817120</v>
      </c>
      <c r="C2" t="s">
        <v>95</v>
      </c>
    </row>
    <row r="3" spans="1:36" x14ac:dyDescent="0.25">
      <c r="A3" t="s">
        <v>92</v>
      </c>
      <c r="B3" s="6">
        <f>B1*B2</f>
        <v>336352809191520</v>
      </c>
      <c r="C3" t="s">
        <v>96</v>
      </c>
    </row>
    <row r="5" spans="1:36" x14ac:dyDescent="0.25">
      <c r="A5" t="s">
        <v>647</v>
      </c>
    </row>
    <row r="6" spans="1:36" x14ac:dyDescent="0.25">
      <c r="A6" t="s">
        <v>344</v>
      </c>
    </row>
    <row r="8" spans="1:36" x14ac:dyDescent="0.2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5">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322118958843257.63</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5">
      <c r="A11" s="1" t="s">
        <v>649</v>
      </c>
    </row>
    <row r="12" spans="1:36" x14ac:dyDescent="0.25">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208382136944156.13</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5">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52789284177819.563</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5">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10994547705574.313</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5">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5">
      <c r="A17" s="1" t="s">
        <v>650</v>
      </c>
    </row>
    <row r="18" spans="1:35" x14ac:dyDescent="0.25">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5">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5">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5">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25469362731949.813</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5">
      <c r="A23" s="1" t="s">
        <v>651</v>
      </c>
    </row>
    <row r="24" spans="1:35" x14ac:dyDescent="0.25">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151280965132270.63</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5">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39395158349923.313</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5">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5">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defaultColWidth="8.7109375" defaultRowHeight="15" x14ac:dyDescent="0.25"/>
  <cols>
    <col min="1" max="1" width="16.42578125" customWidth="1"/>
    <col min="2" max="2" width="19.42578125" customWidth="1"/>
    <col min="3" max="3" width="17.42578125" customWidth="1"/>
    <col min="4" max="4" width="12.42578125" customWidth="1"/>
  </cols>
  <sheetData>
    <row r="1" spans="1:8" x14ac:dyDescent="0.25">
      <c r="A1" s="2" t="s">
        <v>646</v>
      </c>
      <c r="B1" s="12"/>
      <c r="C1" s="12"/>
      <c r="D1" s="12"/>
      <c r="E1" s="12"/>
      <c r="F1" s="12"/>
      <c r="G1" s="12"/>
      <c r="H1" s="12"/>
    </row>
    <row r="2" spans="1:8" x14ac:dyDescent="0.25">
      <c r="B2">
        <v>2000</v>
      </c>
      <c r="C2">
        <v>2006</v>
      </c>
      <c r="D2">
        <v>2008</v>
      </c>
      <c r="E2">
        <v>2009</v>
      </c>
      <c r="F2">
        <v>2020</v>
      </c>
      <c r="G2">
        <v>2022</v>
      </c>
      <c r="H2">
        <v>2012</v>
      </c>
    </row>
    <row r="3" spans="1:8" x14ac:dyDescent="0.25">
      <c r="A3" t="s">
        <v>434</v>
      </c>
      <c r="B3">
        <v>55622.2</v>
      </c>
      <c r="C3">
        <v>7957.9</v>
      </c>
      <c r="D3">
        <v>5249.4</v>
      </c>
      <c r="E3">
        <v>5271</v>
      </c>
      <c r="F3">
        <v>14497.7</v>
      </c>
      <c r="G3">
        <v>5215.6000000000004</v>
      </c>
      <c r="H3">
        <v>8544</v>
      </c>
    </row>
    <row r="4" spans="1:8" x14ac:dyDescent="0.25">
      <c r="A4" t="s">
        <v>642</v>
      </c>
      <c r="B4">
        <v>8003.3</v>
      </c>
      <c r="C4">
        <v>876</v>
      </c>
      <c r="D4">
        <v>0</v>
      </c>
      <c r="E4">
        <v>3551.7</v>
      </c>
      <c r="F4">
        <v>1513.1</v>
      </c>
      <c r="G4">
        <v>995.4</v>
      </c>
      <c r="H4">
        <v>12343.4</v>
      </c>
    </row>
    <row r="5" spans="1:8" x14ac:dyDescent="0.25">
      <c r="A5" t="s">
        <v>641</v>
      </c>
      <c r="B5">
        <v>4050.7</v>
      </c>
      <c r="C5">
        <v>456.6</v>
      </c>
      <c r="D5">
        <v>18.5</v>
      </c>
      <c r="E5">
        <v>568.20000000000005</v>
      </c>
      <c r="F5">
        <v>115.9</v>
      </c>
      <c r="G5">
        <v>23</v>
      </c>
      <c r="H5">
        <v>199.7</v>
      </c>
    </row>
    <row r="6" spans="1:8" x14ac:dyDescent="0.25">
      <c r="A6" t="s">
        <v>640</v>
      </c>
      <c r="B6">
        <v>1090.2</v>
      </c>
      <c r="C6">
        <v>2533.9</v>
      </c>
      <c r="D6">
        <v>859.4</v>
      </c>
      <c r="E6">
        <v>10628.4</v>
      </c>
      <c r="F6">
        <v>1133.5</v>
      </c>
      <c r="G6">
        <v>4829.3999999999996</v>
      </c>
      <c r="H6">
        <v>4055.7</v>
      </c>
    </row>
    <row r="7" spans="1:8" x14ac:dyDescent="0.25">
      <c r="A7" t="s">
        <v>473</v>
      </c>
      <c r="B7">
        <v>7030.9</v>
      </c>
      <c r="C7">
        <v>4116.6000000000004</v>
      </c>
      <c r="D7">
        <v>6967.4</v>
      </c>
      <c r="E7">
        <v>4280.5</v>
      </c>
      <c r="F7">
        <v>468.1</v>
      </c>
      <c r="G7">
        <v>10068.299999999999</v>
      </c>
      <c r="H7">
        <v>2641.4</v>
      </c>
    </row>
    <row r="9" spans="1:8" ht="75" x14ac:dyDescent="0.25">
      <c r="B9" s="88" t="s">
        <v>645</v>
      </c>
      <c r="C9" s="88" t="s">
        <v>644</v>
      </c>
      <c r="D9" s="65" t="s">
        <v>643</v>
      </c>
    </row>
    <row r="10" spans="1:8" x14ac:dyDescent="0.25">
      <c r="A10" t="s">
        <v>434</v>
      </c>
      <c r="B10" s="87">
        <f>SUM(B3:H3)</f>
        <v>102357.8</v>
      </c>
      <c r="C10" s="86">
        <f>B10/SUM(B$10:B$14)</f>
        <v>0.52282852429039151</v>
      </c>
      <c r="D10" s="86">
        <f>C10+C$14*(C10/SUM(C$10:C$13))</f>
        <v>0.63892242256425869</v>
      </c>
    </row>
    <row r="11" spans="1:8" x14ac:dyDescent="0.25">
      <c r="A11" t="s">
        <v>642</v>
      </c>
      <c r="B11" s="87">
        <f>SUM(B4:H4)</f>
        <v>27282.9</v>
      </c>
      <c r="C11" s="86">
        <f>B11/SUM(B$10:B$14)</f>
        <v>0.13935702355230695</v>
      </c>
      <c r="D11" s="86">
        <f>C11+C$14*(C11/SUM(C$10:C$13))</f>
        <v>0.17030120384160674</v>
      </c>
    </row>
    <row r="12" spans="1:8" x14ac:dyDescent="0.25">
      <c r="A12" t="s">
        <v>641</v>
      </c>
      <c r="B12" s="87">
        <f>SUM(B5:H5)</f>
        <v>5432.5999999999995</v>
      </c>
      <c r="C12" s="86">
        <f>B12/SUM(B$10:B$14)</f>
        <v>2.7748918412275184E-2</v>
      </c>
      <c r="D12" s="86">
        <f>C12+C$14*(C12/SUM(C$10:C$13))</f>
        <v>3.3910556428748871E-2</v>
      </c>
    </row>
    <row r="13" spans="1:8" x14ac:dyDescent="0.25">
      <c r="A13" t="s">
        <v>640</v>
      </c>
      <c r="B13" s="87">
        <f>SUM(B6:H6)</f>
        <v>25130.5</v>
      </c>
      <c r="C13" s="86">
        <f>B13/SUM(B$10:B$14)</f>
        <v>0.12836288225889658</v>
      </c>
      <c r="D13" s="86">
        <f>C13+C$14*(C13/SUM(C$10:C$13))</f>
        <v>0.15686581716538556</v>
      </c>
    </row>
    <row r="14" spans="1:8" x14ac:dyDescent="0.25">
      <c r="A14" t="s">
        <v>473</v>
      </c>
      <c r="B14" s="87">
        <f>SUM(B7:H7)</f>
        <v>35573.200000000004</v>
      </c>
      <c r="C14" s="86">
        <f>B14/SUM(B$10:B$14)</f>
        <v>0.18170265148612963</v>
      </c>
    </row>
    <row r="16" spans="1:8" x14ac:dyDescent="0.25">
      <c r="A16" s="1" t="s">
        <v>639</v>
      </c>
      <c r="B16" s="11" t="s">
        <v>638</v>
      </c>
      <c r="C16" s="11" t="s">
        <v>637</v>
      </c>
      <c r="D16" s="11" t="s">
        <v>636</v>
      </c>
    </row>
    <row r="17" spans="1:7" x14ac:dyDescent="0.25">
      <c r="A17" t="s">
        <v>635</v>
      </c>
      <c r="B17">
        <v>106</v>
      </c>
      <c r="C17">
        <v>55</v>
      </c>
      <c r="D17">
        <v>15.8</v>
      </c>
    </row>
    <row r="18" spans="1:7" x14ac:dyDescent="0.25">
      <c r="A18" t="s">
        <v>634</v>
      </c>
      <c r="B18">
        <v>375</v>
      </c>
      <c r="C18">
        <v>187</v>
      </c>
      <c r="D18">
        <v>26.4</v>
      </c>
    </row>
    <row r="20" spans="1:7" x14ac:dyDescent="0.25">
      <c r="A20" s="1" t="s">
        <v>633</v>
      </c>
    </row>
    <row r="21" spans="1:7" x14ac:dyDescent="0.25">
      <c r="A21" s="86">
        <f>((C17/B17)*D17+(C18/B18)*D18)/SUM(D17:D18)</f>
        <v>0.50623017079495658</v>
      </c>
    </row>
    <row r="23" spans="1:7" x14ac:dyDescent="0.25">
      <c r="A23" t="s">
        <v>632</v>
      </c>
    </row>
    <row r="24" spans="1:7" x14ac:dyDescent="0.25">
      <c r="A24" t="s">
        <v>631</v>
      </c>
    </row>
    <row r="25" spans="1:7" x14ac:dyDescent="0.25">
      <c r="A25" t="s">
        <v>630</v>
      </c>
    </row>
    <row r="27" spans="1:7" x14ac:dyDescent="0.25">
      <c r="A27" s="1" t="s">
        <v>629</v>
      </c>
    </row>
    <row r="28" spans="1:7" x14ac:dyDescent="0.25">
      <c r="A28" s="1">
        <v>2000</v>
      </c>
      <c r="B28" s="1">
        <v>2006</v>
      </c>
      <c r="C28" s="1">
        <v>2008</v>
      </c>
      <c r="D28" s="1">
        <v>2009</v>
      </c>
      <c r="E28" s="1">
        <v>2010</v>
      </c>
      <c r="F28" s="1">
        <v>2011</v>
      </c>
      <c r="G28" s="1">
        <v>2012</v>
      </c>
    </row>
    <row r="29" spans="1:7" x14ac:dyDescent="0.25">
      <c r="A29">
        <v>0.65</v>
      </c>
      <c r="B29">
        <v>0.7</v>
      </c>
      <c r="C29">
        <v>0.73</v>
      </c>
      <c r="D29">
        <v>0.71</v>
      </c>
      <c r="E29">
        <v>0.68</v>
      </c>
      <c r="F29">
        <v>0.71</v>
      </c>
      <c r="G29">
        <v>0.73</v>
      </c>
    </row>
    <row r="31" spans="1:7" x14ac:dyDescent="0.25">
      <c r="A31" t="s">
        <v>628</v>
      </c>
    </row>
    <row r="32" spans="1:7" x14ac:dyDescent="0.25">
      <c r="A32" s="85">
        <f>AVERAGE(A29:G29)</f>
        <v>0.7014285714285714</v>
      </c>
    </row>
    <row r="35" spans="1:3" x14ac:dyDescent="0.25">
      <c r="A35" s="2" t="s">
        <v>627</v>
      </c>
      <c r="B35" s="12"/>
      <c r="C35" s="12"/>
    </row>
    <row r="36" spans="1:3" x14ac:dyDescent="0.25">
      <c r="A36" t="s">
        <v>626</v>
      </c>
      <c r="B36" t="s">
        <v>625</v>
      </c>
      <c r="C36" t="s">
        <v>624</v>
      </c>
    </row>
    <row r="37" spans="1:3" x14ac:dyDescent="0.25">
      <c r="A37">
        <v>1</v>
      </c>
      <c r="B37">
        <v>4.4000000000000004</v>
      </c>
      <c r="C37" t="s">
        <v>617</v>
      </c>
    </row>
    <row r="38" spans="1:3" x14ac:dyDescent="0.25">
      <c r="A38">
        <v>2</v>
      </c>
      <c r="B38">
        <v>3.1</v>
      </c>
      <c r="C38" t="s">
        <v>617</v>
      </c>
    </row>
    <row r="39" spans="1:3" x14ac:dyDescent="0.25">
      <c r="A39">
        <v>3</v>
      </c>
      <c r="B39">
        <v>3.05</v>
      </c>
      <c r="C39" t="s">
        <v>617</v>
      </c>
    </row>
    <row r="40" spans="1:3" x14ac:dyDescent="0.25">
      <c r="A40">
        <v>4</v>
      </c>
      <c r="B40">
        <v>6.7</v>
      </c>
      <c r="C40" t="s">
        <v>623</v>
      </c>
    </row>
    <row r="41" spans="1:3" x14ac:dyDescent="0.25">
      <c r="A41">
        <v>5</v>
      </c>
      <c r="B41">
        <v>5.3</v>
      </c>
      <c r="C41" t="s">
        <v>617</v>
      </c>
    </row>
    <row r="42" spans="1:3" x14ac:dyDescent="0.25">
      <c r="A42">
        <v>6</v>
      </c>
      <c r="B42">
        <v>3.4</v>
      </c>
      <c r="C42" t="s">
        <v>617</v>
      </c>
    </row>
    <row r="43" spans="1:3" x14ac:dyDescent="0.25">
      <c r="A43">
        <v>7</v>
      </c>
      <c r="B43">
        <v>4.8</v>
      </c>
      <c r="C43" t="s">
        <v>616</v>
      </c>
    </row>
    <row r="44" spans="1:3" x14ac:dyDescent="0.25">
      <c r="A44">
        <v>8</v>
      </c>
      <c r="B44">
        <v>6.8</v>
      </c>
      <c r="C44" t="s">
        <v>622</v>
      </c>
    </row>
    <row r="45" spans="1:3" x14ac:dyDescent="0.25">
      <c r="A45">
        <v>9</v>
      </c>
      <c r="B45">
        <v>4.8</v>
      </c>
      <c r="C45" t="s">
        <v>621</v>
      </c>
    </row>
    <row r="46" spans="1:3" x14ac:dyDescent="0.25">
      <c r="A46">
        <v>10</v>
      </c>
      <c r="B46">
        <v>4.9000000000000004</v>
      </c>
      <c r="C46" t="s">
        <v>620</v>
      </c>
    </row>
    <row r="47" spans="1:3" x14ac:dyDescent="0.25">
      <c r="A47">
        <v>11</v>
      </c>
      <c r="B47" s="84">
        <v>5</v>
      </c>
      <c r="C47" t="s">
        <v>619</v>
      </c>
    </row>
    <row r="48" spans="1:3" x14ac:dyDescent="0.25">
      <c r="A48">
        <v>12</v>
      </c>
      <c r="B48">
        <v>4.4000000000000004</v>
      </c>
      <c r="C48" t="s">
        <v>617</v>
      </c>
    </row>
    <row r="49" spans="1:3" x14ac:dyDescent="0.25">
      <c r="A49">
        <v>13</v>
      </c>
      <c r="B49">
        <v>3.4</v>
      </c>
      <c r="C49" t="s">
        <v>618</v>
      </c>
    </row>
    <row r="50" spans="1:3" x14ac:dyDescent="0.25">
      <c r="A50">
        <v>14</v>
      </c>
      <c r="B50" s="84">
        <v>2</v>
      </c>
      <c r="C50" t="s">
        <v>617</v>
      </c>
    </row>
    <row r="51" spans="1:3" x14ac:dyDescent="0.25">
      <c r="A51">
        <v>15</v>
      </c>
      <c r="B51">
        <v>2.6</v>
      </c>
      <c r="C51" t="s">
        <v>616</v>
      </c>
    </row>
    <row r="52" spans="1:3" x14ac:dyDescent="0.25">
      <c r="A52">
        <v>16</v>
      </c>
      <c r="B52">
        <v>4.5</v>
      </c>
      <c r="C52" t="s">
        <v>615</v>
      </c>
    </row>
    <row r="54" spans="1:3" x14ac:dyDescent="0.25">
      <c r="A54" s="1" t="s">
        <v>614</v>
      </c>
      <c r="B54" s="83">
        <f>AVERAGEIFS(B37:B52,C37:C52,"district heating system")</f>
        <v>3.6642857142857141</v>
      </c>
    </row>
    <row r="56" spans="1:3" x14ac:dyDescent="0.25">
      <c r="A56" t="s">
        <v>613</v>
      </c>
    </row>
    <row r="57" spans="1:3" x14ac:dyDescent="0.25">
      <c r="A57" t="s">
        <v>612</v>
      </c>
    </row>
    <row r="58" spans="1:3" x14ac:dyDescent="0.25">
      <c r="A58" s="1" t="s">
        <v>611</v>
      </c>
      <c r="B58" s="82">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defaultColWidth="9.140625" defaultRowHeight="15" x14ac:dyDescent="0.25"/>
  <cols>
    <col min="1" max="1" width="41" customWidth="1"/>
    <col min="2" max="2" width="16.7109375" customWidth="1"/>
    <col min="3" max="3" width="10.5703125" customWidth="1"/>
    <col min="4" max="33" width="9.140625" customWidth="1"/>
  </cols>
  <sheetData>
    <row r="1" spans="1:36" x14ac:dyDescent="0.25">
      <c r="A1" s="66" t="s">
        <v>605</v>
      </c>
      <c r="B1" t="s">
        <v>606</v>
      </c>
      <c r="C1" s="6">
        <v>3412000000000</v>
      </c>
    </row>
    <row r="2" spans="1:36" x14ac:dyDescent="0.25">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x14ac:dyDescent="0.25">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x14ac:dyDescent="0.25">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5">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x14ac:dyDescent="0.25">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5">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5">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5">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5">
      <c r="B10" s="73"/>
    </row>
    <row r="11" spans="1:36" x14ac:dyDescent="0.25">
      <c r="B11" s="73"/>
    </row>
    <row r="12" spans="1:36" x14ac:dyDescent="0.25">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2" sqref="G2:G11"/>
    </sheetView>
  </sheetViews>
  <sheetFormatPr defaultRowHeight="15" x14ac:dyDescent="0.25"/>
  <cols>
    <col min="1" max="1" width="29.85546875" customWidth="1"/>
    <col min="2" max="7" width="23.85546875" customWidth="1"/>
  </cols>
  <sheetData>
    <row r="1" spans="1:9" x14ac:dyDescent="0.25">
      <c r="A1" s="1" t="s">
        <v>75</v>
      </c>
      <c r="B1" s="11" t="s">
        <v>452</v>
      </c>
      <c r="C1" s="11" t="s">
        <v>453</v>
      </c>
      <c r="D1" s="11" t="s">
        <v>465</v>
      </c>
      <c r="E1" s="11" t="s">
        <v>454</v>
      </c>
      <c r="F1" s="11" t="s">
        <v>455</v>
      </c>
      <c r="G1" s="11" t="s">
        <v>456</v>
      </c>
      <c r="H1" s="1"/>
      <c r="I1" s="1"/>
    </row>
    <row r="2" spans="1:9" x14ac:dyDescent="0.25">
      <c r="A2" s="1" t="s">
        <v>76</v>
      </c>
      <c r="B2" s="14">
        <f>'2020 Calculations'!K4</f>
        <v>551419754461033</v>
      </c>
      <c r="C2" s="14">
        <f>'2020 Calculations'!K17</f>
        <v>727948340460964</v>
      </c>
      <c r="D2">
        <v>0</v>
      </c>
      <c r="E2">
        <f>'2020 Calculations'!K30</f>
        <v>161765342831700.75</v>
      </c>
      <c r="F2">
        <f>'2020 Calculations'!K43</f>
        <v>1059951261486510</v>
      </c>
      <c r="G2" s="14">
        <f>'2020 Calculations'!K56</f>
        <v>1616476395554568</v>
      </c>
      <c r="I2" s="10"/>
    </row>
    <row r="3" spans="1:9" x14ac:dyDescent="0.25">
      <c r="A3" s="1" t="s">
        <v>77</v>
      </c>
      <c r="B3" s="14">
        <f>'2020 Calculations'!K5</f>
        <v>0</v>
      </c>
      <c r="C3" s="14">
        <f>'2020 Calculations'!K18</f>
        <v>0</v>
      </c>
      <c r="D3">
        <v>0</v>
      </c>
      <c r="E3">
        <f>'2020 Calculations'!K31</f>
        <v>0</v>
      </c>
      <c r="F3">
        <f>'2020 Calculations'!K44</f>
        <v>0</v>
      </c>
      <c r="G3" s="14">
        <f>'2020 Calculations'!K57</f>
        <v>0</v>
      </c>
    </row>
    <row r="4" spans="1:9" x14ac:dyDescent="0.25">
      <c r="A4" s="1" t="s">
        <v>78</v>
      </c>
      <c r="B4" s="14">
        <f>'2020 Calculations'!K6</f>
        <v>2923028410588520</v>
      </c>
      <c r="C4" s="14">
        <f>'2020 Calculations'!K19</f>
        <v>48562977923234.375</v>
      </c>
      <c r="D4">
        <v>0</v>
      </c>
      <c r="E4">
        <f>'2020 Calculations'!K32</f>
        <v>0</v>
      </c>
      <c r="F4">
        <f>'2020 Calculations'!K45</f>
        <v>873328070821432</v>
      </c>
      <c r="G4" s="14">
        <f>'2020 Calculations'!K58</f>
        <v>182368294665263.5</v>
      </c>
    </row>
    <row r="5" spans="1:9" x14ac:dyDescent="0.25">
      <c r="A5" s="1" t="s">
        <v>79</v>
      </c>
      <c r="B5" s="14">
        <f>'2020 Calculations'!K7</f>
        <v>286332810861446</v>
      </c>
      <c r="C5" s="14">
        <f>'2020 Calculations'!K20</f>
        <v>0</v>
      </c>
      <c r="D5">
        <v>0</v>
      </c>
      <c r="E5">
        <f>'2020 Calculations'!K33</f>
        <v>0</v>
      </c>
      <c r="F5">
        <f>'2020 Calculations'!K46</f>
        <v>33250749638607.25</v>
      </c>
      <c r="G5" s="14">
        <f>'2020 Calculations'!K59</f>
        <v>6005461206647.3145</v>
      </c>
    </row>
    <row r="6" spans="1:9" x14ac:dyDescent="0.25">
      <c r="A6" s="1" t="s">
        <v>81</v>
      </c>
      <c r="B6" s="14">
        <f>'2020 Calculations'!K8</f>
        <v>0</v>
      </c>
      <c r="C6" s="14">
        <f>'2020 Calculations'!K21</f>
        <v>0</v>
      </c>
      <c r="D6">
        <v>0</v>
      </c>
      <c r="E6">
        <f>'2020 Calculations'!K34</f>
        <v>0</v>
      </c>
      <c r="F6">
        <f>'2020 Calculations'!K47</f>
        <v>0</v>
      </c>
      <c r="G6" s="14">
        <f>'2020 Calculations'!K60</f>
        <v>0</v>
      </c>
    </row>
    <row r="7" spans="1:9" x14ac:dyDescent="0.25">
      <c r="A7" s="1" t="s">
        <v>162</v>
      </c>
      <c r="B7" s="14">
        <f>'2020 Calculations'!K9</f>
        <v>446555350256156</v>
      </c>
      <c r="C7" s="14">
        <f>'2020 Calculations'!K22</f>
        <v>0</v>
      </c>
      <c r="D7">
        <v>0</v>
      </c>
      <c r="E7">
        <f>'2020 Calculations'!K35</f>
        <v>0</v>
      </c>
      <c r="F7">
        <f>'2020 Calculations'!K48</f>
        <v>0</v>
      </c>
      <c r="G7" s="14">
        <f>'2020 Calculations'!K61</f>
        <v>0</v>
      </c>
    </row>
    <row r="8" spans="1:9" x14ac:dyDescent="0.25">
      <c r="A8" s="1" t="s">
        <v>446</v>
      </c>
      <c r="B8" s="14">
        <f>'2020 Calculations'!K10</f>
        <v>0</v>
      </c>
      <c r="C8" s="14">
        <f>'2020 Calculations'!K23</f>
        <v>0</v>
      </c>
      <c r="D8">
        <v>0</v>
      </c>
      <c r="E8">
        <f>'2020 Calculations'!K36</f>
        <v>0</v>
      </c>
      <c r="F8">
        <f>'2020 Calculations'!K49</f>
        <v>0</v>
      </c>
      <c r="G8" s="14">
        <f>'2020 Calculations'!K62</f>
        <v>0</v>
      </c>
    </row>
    <row r="9" spans="1:9" x14ac:dyDescent="0.25">
      <c r="A9" s="1" t="s">
        <v>447</v>
      </c>
      <c r="B9" s="14">
        <f>'2020 Calculations'!K11</f>
        <v>0</v>
      </c>
      <c r="C9" s="14">
        <f>'2020 Calculations'!K24</f>
        <v>0</v>
      </c>
      <c r="D9">
        <v>0</v>
      </c>
      <c r="E9">
        <f>'2020 Calculations'!K37</f>
        <v>0</v>
      </c>
      <c r="F9">
        <f>'2020 Calculations'!K50</f>
        <v>0</v>
      </c>
      <c r="G9" s="14">
        <f>'2020 Calculations'!K63</f>
        <v>0</v>
      </c>
    </row>
    <row r="10" spans="1:9" x14ac:dyDescent="0.25">
      <c r="A10" s="1" t="s">
        <v>448</v>
      </c>
      <c r="B10" s="14">
        <f>'2020 Calculations'!K12</f>
        <v>250651837032068.5</v>
      </c>
      <c r="C10" s="14">
        <f>'2020 Calculations'!K25</f>
        <v>0</v>
      </c>
      <c r="D10">
        <v>0</v>
      </c>
      <c r="E10">
        <f>'2020 Calculations'!K38</f>
        <v>0</v>
      </c>
      <c r="F10">
        <f>'2020 Calculations'!K51</f>
        <v>60553883035931.25</v>
      </c>
      <c r="G10" s="14">
        <f>'2020 Calculations'!K64</f>
        <v>53509496825525</v>
      </c>
    </row>
    <row r="11" spans="1:9" x14ac:dyDescent="0.25">
      <c r="A11" s="1" t="s">
        <v>449</v>
      </c>
      <c r="B11" s="14">
        <f>'2020 Calculations'!K13</f>
        <v>0</v>
      </c>
      <c r="C11" s="14">
        <f>'2020 Calculations'!K26</f>
        <v>0</v>
      </c>
      <c r="D11">
        <v>0</v>
      </c>
      <c r="E11">
        <f>'2020 Calculations'!K39</f>
        <v>0</v>
      </c>
      <c r="F11">
        <f>'2020 Calculations'!K52</f>
        <v>0</v>
      </c>
      <c r="G11" s="14">
        <f>'2020 Calculations'!K65</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C2" sqref="C2:G11"/>
    </sheetView>
  </sheetViews>
  <sheetFormatPr defaultRowHeight="15" x14ac:dyDescent="0.25"/>
  <cols>
    <col min="1" max="1" width="29.85546875" customWidth="1"/>
    <col min="2" max="7" width="23.85546875" customWidth="1"/>
  </cols>
  <sheetData>
    <row r="1" spans="1:9" x14ac:dyDescent="0.25">
      <c r="A1" s="1" t="s">
        <v>75</v>
      </c>
      <c r="B1" s="11" t="s">
        <v>452</v>
      </c>
      <c r="C1" s="11" t="s">
        <v>453</v>
      </c>
      <c r="D1" s="11" t="s">
        <v>465</v>
      </c>
      <c r="E1" s="11" t="s">
        <v>454</v>
      </c>
      <c r="F1" s="11" t="s">
        <v>455</v>
      </c>
      <c r="G1" s="11" t="s">
        <v>456</v>
      </c>
      <c r="H1" s="1"/>
      <c r="I1" s="1"/>
    </row>
    <row r="2" spans="1:9" x14ac:dyDescent="0.25">
      <c r="A2" s="1" t="s">
        <v>76</v>
      </c>
      <c r="B2" s="14">
        <f>'2020 Calculations'!K69</f>
        <v>126765055062776.5</v>
      </c>
      <c r="C2" s="14">
        <f>'2020 Calculations'!K82</f>
        <v>167346945253322</v>
      </c>
      <c r="D2">
        <v>0</v>
      </c>
      <c r="E2" s="14">
        <f>'2020 Calculations'!K95</f>
        <v>37187990501632.5</v>
      </c>
      <c r="F2">
        <f>'2020 Calculations'!K108</f>
        <v>243670595656347</v>
      </c>
      <c r="G2">
        <f>'2020 Calculations'!K121</f>
        <v>371609318731136</v>
      </c>
      <c r="I2" s="10"/>
    </row>
    <row r="3" spans="1:9" x14ac:dyDescent="0.25">
      <c r="A3" s="1" t="s">
        <v>77</v>
      </c>
      <c r="B3" s="14">
        <f>'2020 Calculations'!K70</f>
        <v>0</v>
      </c>
      <c r="C3" s="14">
        <f>'2020 Calculations'!K83</f>
        <v>0</v>
      </c>
      <c r="D3">
        <v>1</v>
      </c>
      <c r="E3" s="14">
        <f>'2020 Calculations'!K96</f>
        <v>0</v>
      </c>
      <c r="F3">
        <f>'2020 Calculations'!K109</f>
        <v>0</v>
      </c>
      <c r="G3">
        <f>'2020 Calculations'!K122</f>
        <v>0</v>
      </c>
    </row>
    <row r="4" spans="1:9" x14ac:dyDescent="0.25">
      <c r="A4" s="1" t="s">
        <v>78</v>
      </c>
      <c r="B4" s="14">
        <f>'2020 Calculations'!K71</f>
        <v>671970589411479</v>
      </c>
      <c r="C4" s="14">
        <f>'2020 Calculations'!K84</f>
        <v>11164069695813.242</v>
      </c>
      <c r="D4">
        <v>2</v>
      </c>
      <c r="E4" s="14">
        <f>'2020 Calculations'!K97</f>
        <v>0</v>
      </c>
      <c r="F4">
        <f>'2020 Calculations'!K110</f>
        <v>200768072035711</v>
      </c>
      <c r="G4">
        <f>'2020 Calculations'!K123</f>
        <v>41924372001403.188</v>
      </c>
    </row>
    <row r="5" spans="1:9" x14ac:dyDescent="0.25">
      <c r="A5" s="1" t="s">
        <v>79</v>
      </c>
      <c r="B5" s="14">
        <f>'2020 Calculations'!K72</f>
        <v>65824617709983.75</v>
      </c>
      <c r="C5" s="14">
        <f>'2020 Calculations'!K85</f>
        <v>0</v>
      </c>
      <c r="D5">
        <v>3</v>
      </c>
      <c r="E5" s="14">
        <f>'2020 Calculations'!K98</f>
        <v>0</v>
      </c>
      <c r="F5">
        <f>'2020 Calculations'!K111</f>
        <v>7643964647107.1563</v>
      </c>
      <c r="G5">
        <f>'2020 Calculations'!K124</f>
        <v>1380586412400.3037</v>
      </c>
    </row>
    <row r="6" spans="1:9" x14ac:dyDescent="0.25">
      <c r="A6" s="1" t="s">
        <v>81</v>
      </c>
      <c r="B6" s="14">
        <f>'2020 Calculations'!K73</f>
        <v>0</v>
      </c>
      <c r="C6" s="14">
        <f>'2020 Calculations'!K86</f>
        <v>0</v>
      </c>
      <c r="D6">
        <v>4</v>
      </c>
      <c r="E6" s="14">
        <f>'2020 Calculations'!K99</f>
        <v>0</v>
      </c>
      <c r="F6">
        <f>'2020 Calculations'!K112</f>
        <v>0</v>
      </c>
      <c r="G6">
        <f>'2020 Calculations'!K125</f>
        <v>0</v>
      </c>
    </row>
    <row r="7" spans="1:9" x14ac:dyDescent="0.25">
      <c r="A7" s="1" t="s">
        <v>162</v>
      </c>
      <c r="B7" s="14">
        <f>'2020 Calculations'!K74</f>
        <v>102657935458130</v>
      </c>
      <c r="C7" s="14">
        <f>'2020 Calculations'!K87</f>
        <v>0</v>
      </c>
      <c r="D7">
        <v>5</v>
      </c>
      <c r="E7" s="14">
        <f>'2020 Calculations'!K100</f>
        <v>0</v>
      </c>
      <c r="F7">
        <f>'2020 Calculations'!K113</f>
        <v>0</v>
      </c>
      <c r="G7">
        <f>'2020 Calculations'!K126</f>
        <v>0</v>
      </c>
    </row>
    <row r="8" spans="1:9" x14ac:dyDescent="0.25">
      <c r="A8" s="1" t="s">
        <v>446</v>
      </c>
      <c r="B8" s="14">
        <f>'2020 Calculations'!K75</f>
        <v>0</v>
      </c>
      <c r="C8" s="14">
        <f>'2020 Calculations'!K88</f>
        <v>0</v>
      </c>
      <c r="D8">
        <v>6</v>
      </c>
      <c r="E8" s="14">
        <f>'2020 Calculations'!K101</f>
        <v>0</v>
      </c>
      <c r="F8">
        <f>'2020 Calculations'!K114</f>
        <v>0</v>
      </c>
      <c r="G8">
        <f>'2020 Calculations'!K127</f>
        <v>0</v>
      </c>
    </row>
    <row r="9" spans="1:9" x14ac:dyDescent="0.25">
      <c r="A9" s="1" t="s">
        <v>447</v>
      </c>
      <c r="B9" s="14">
        <f>'2020 Calculations'!K76</f>
        <v>0</v>
      </c>
      <c r="C9" s="14">
        <f>'2020 Calculations'!K89</f>
        <v>0</v>
      </c>
      <c r="D9">
        <v>7</v>
      </c>
      <c r="E9" s="14">
        <f>'2020 Calculations'!K102</f>
        <v>0</v>
      </c>
      <c r="F9">
        <f>'2020 Calculations'!K115</f>
        <v>0</v>
      </c>
      <c r="G9">
        <f>'2020 Calculations'!K128</f>
        <v>0</v>
      </c>
    </row>
    <row r="10" spans="1:9" x14ac:dyDescent="0.25">
      <c r="A10" s="1" t="s">
        <v>448</v>
      </c>
      <c r="B10" s="14">
        <f>'2020 Calculations'!K77</f>
        <v>57621972491741</v>
      </c>
      <c r="C10" s="14">
        <f>'2020 Calculations'!K90</f>
        <v>0</v>
      </c>
      <c r="D10">
        <v>8</v>
      </c>
      <c r="E10" s="14">
        <f>'2020 Calculations'!K103</f>
        <v>0</v>
      </c>
      <c r="F10">
        <f>'2020 Calculations'!K116</f>
        <v>13920640773592.688</v>
      </c>
      <c r="G10">
        <f>'2020 Calculations'!K129</f>
        <v>12301217460189</v>
      </c>
    </row>
    <row r="11" spans="1:9" x14ac:dyDescent="0.25">
      <c r="A11" s="1" t="s">
        <v>449</v>
      </c>
      <c r="B11" s="14">
        <f>'2020 Calculations'!K78</f>
        <v>0</v>
      </c>
      <c r="C11" s="14">
        <f>'2020 Calculations'!K91</f>
        <v>0</v>
      </c>
      <c r="D11">
        <v>9</v>
      </c>
      <c r="E11" s="14">
        <f>'2020 Calculations'!K104</f>
        <v>0</v>
      </c>
      <c r="F11">
        <f>'2020 Calculations'!K117</f>
        <v>0</v>
      </c>
      <c r="G11">
        <f>'2020 Calculations'!K130</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tabSelected="1" workbookViewId="0">
      <pane xSplit="1" ySplit="1" topLeftCell="B2" activePane="bottomRight" state="frozen"/>
      <selection activeCell="M41" sqref="M41"/>
      <selection pane="topRight" activeCell="M41" sqref="M41"/>
      <selection pane="bottomLeft" activeCell="M41" sqref="M41"/>
      <selection pane="bottomRight" activeCell="B9" sqref="B9"/>
    </sheetView>
  </sheetViews>
  <sheetFormatPr defaultRowHeight="15" x14ac:dyDescent="0.25"/>
  <cols>
    <col min="1" max="1" width="29.85546875" customWidth="1"/>
    <col min="2" max="7" width="23.85546875" customWidth="1"/>
  </cols>
  <sheetData>
    <row r="1" spans="1:9" x14ac:dyDescent="0.25">
      <c r="A1" s="1" t="s">
        <v>75</v>
      </c>
      <c r="B1" s="11" t="s">
        <v>452</v>
      </c>
      <c r="C1" s="11" t="s">
        <v>453</v>
      </c>
      <c r="D1" s="11" t="s">
        <v>465</v>
      </c>
      <c r="E1" s="11" t="s">
        <v>454</v>
      </c>
      <c r="F1" s="11" t="s">
        <v>455</v>
      </c>
      <c r="G1" s="11" t="s">
        <v>456</v>
      </c>
      <c r="H1" s="1"/>
      <c r="I1" s="1"/>
    </row>
    <row r="2" spans="1:9" x14ac:dyDescent="0.25">
      <c r="A2" s="1" t="s">
        <v>76</v>
      </c>
      <c r="B2" s="14">
        <f>'2020 Calculations'!K134</f>
        <v>113627523809523.75</v>
      </c>
      <c r="C2" s="14">
        <f>'2020 Calculations'!K147</f>
        <v>955882666666666.5</v>
      </c>
      <c r="D2">
        <v>0</v>
      </c>
      <c r="E2">
        <f>'2020 Calculations'!K160</f>
        <v>483921238095238.25</v>
      </c>
      <c r="F2">
        <f>'2020 Calculations'!K173</f>
        <v>698045047619047</v>
      </c>
      <c r="G2">
        <f>'2020 Calculations'!K186-'Water and Waste'!F9</f>
        <v>1932089000000000</v>
      </c>
      <c r="I2" s="10"/>
    </row>
    <row r="3" spans="1:9" x14ac:dyDescent="0.25">
      <c r="A3" s="1" t="s">
        <v>77</v>
      </c>
      <c r="B3" s="14">
        <f>'2020 Calculations'!K135</f>
        <v>0</v>
      </c>
      <c r="C3" s="14">
        <f>'2020 Calculations'!K148</f>
        <v>0</v>
      </c>
      <c r="D3">
        <v>0</v>
      </c>
      <c r="E3">
        <f>'2020 Calculations'!K161</f>
        <v>0</v>
      </c>
      <c r="F3">
        <f>'2020 Calculations'!K174</f>
        <v>0</v>
      </c>
      <c r="G3">
        <f>'2020 Calculations'!K187</f>
        <v>21660040000000</v>
      </c>
    </row>
    <row r="4" spans="1:9" x14ac:dyDescent="0.25">
      <c r="A4" s="1" t="s">
        <v>78</v>
      </c>
      <c r="B4" s="14">
        <f>'2020 Calculations'!K136-'District Heat (2)'!F24</f>
        <v>1637819034867729.5</v>
      </c>
      <c r="C4" s="14">
        <f>'2020 Calculations'!K149</f>
        <v>25744571428571.438</v>
      </c>
      <c r="D4">
        <v>0</v>
      </c>
      <c r="E4">
        <f>'2020 Calculations'!K162</f>
        <v>0</v>
      </c>
      <c r="F4">
        <f>'2020 Calculations'!K175</f>
        <v>893298857142856</v>
      </c>
      <c r="G4">
        <f>'2020 Calculations'!K188</f>
        <v>685264222222220</v>
      </c>
    </row>
    <row r="5" spans="1:9" x14ac:dyDescent="0.25">
      <c r="A5" s="1" t="s">
        <v>79</v>
      </c>
      <c r="B5" s="14">
        <f>'2020 Calculations'!K137-'District Heat (2)'!F26</f>
        <v>183873869860463.81</v>
      </c>
      <c r="C5" s="14">
        <f>'2020 Calculations'!K150</f>
        <v>0</v>
      </c>
      <c r="D5">
        <v>0</v>
      </c>
      <c r="E5">
        <f>'2020 Calculations'!K163</f>
        <v>0</v>
      </c>
      <c r="F5">
        <f>'2020 Calculations'!K176</f>
        <v>5701285714285.7188</v>
      </c>
      <c r="G5">
        <f>'2020 Calculations'!K189</f>
        <v>94018000000000</v>
      </c>
    </row>
    <row r="6" spans="1:9" x14ac:dyDescent="0.25">
      <c r="A6" s="1" t="s">
        <v>81</v>
      </c>
      <c r="B6" s="14">
        <f>'2020 Calculations'!K138</f>
        <v>316453454465051.5</v>
      </c>
      <c r="C6" s="14">
        <f>'2020 Calculations'!K151</f>
        <v>0</v>
      </c>
      <c r="D6">
        <v>0</v>
      </c>
      <c r="E6">
        <f>'2020 Calculations'!K164</f>
        <v>0</v>
      </c>
      <c r="F6">
        <f>'2020 Calculations'!K177</f>
        <v>0</v>
      </c>
      <c r="G6">
        <f>'2020 Calculations'!K190</f>
        <v>0</v>
      </c>
    </row>
    <row r="7" spans="1:9" x14ac:dyDescent="0.25">
      <c r="A7" s="1" t="s">
        <v>162</v>
      </c>
      <c r="B7" s="14">
        <f>'2020 Calculations'!K139</f>
        <v>0</v>
      </c>
      <c r="C7" s="14">
        <f>'2020 Calculations'!K152</f>
        <v>0</v>
      </c>
      <c r="D7">
        <v>0</v>
      </c>
      <c r="E7">
        <f>'2020 Calculations'!K165</f>
        <v>0</v>
      </c>
      <c r="F7">
        <f>'2020 Calculations'!K178</f>
        <v>0</v>
      </c>
      <c r="G7">
        <f>'2020 Calculations'!K191</f>
        <v>0</v>
      </c>
    </row>
    <row r="8" spans="1:9" x14ac:dyDescent="0.25">
      <c r="A8" s="1" t="s">
        <v>446</v>
      </c>
      <c r="B8" s="14">
        <f>'2020 Calculations'!K140</f>
        <v>0</v>
      </c>
      <c r="C8" s="14">
        <f>'2020 Calculations'!K153</f>
        <v>0</v>
      </c>
      <c r="D8">
        <v>0</v>
      </c>
      <c r="E8">
        <f>'2020 Calculations'!K166</f>
        <v>0</v>
      </c>
      <c r="F8">
        <f>'2020 Calculations'!K179</f>
        <v>0</v>
      </c>
      <c r="G8">
        <f>'2020 Calculations'!K192</f>
        <v>0</v>
      </c>
    </row>
    <row r="9" spans="1:9" x14ac:dyDescent="0.25">
      <c r="A9" s="1" t="s">
        <v>447</v>
      </c>
      <c r="B9" s="14">
        <f>'2020 Calculations'!K141</f>
        <v>0</v>
      </c>
      <c r="C9" s="14">
        <f>'2020 Calculations'!K154</f>
        <v>0</v>
      </c>
      <c r="D9">
        <v>0</v>
      </c>
      <c r="E9">
        <f>'2020 Calculations'!K167</f>
        <v>0</v>
      </c>
      <c r="F9">
        <f>'2020 Calculations'!K180</f>
        <v>0</v>
      </c>
      <c r="G9">
        <f>'2020 Calculations'!K193</f>
        <v>0</v>
      </c>
    </row>
    <row r="10" spans="1:9" x14ac:dyDescent="0.25">
      <c r="A10" s="1" t="s">
        <v>448</v>
      </c>
      <c r="B10" s="14">
        <f>'2020 Calculations'!K142</f>
        <v>397070444908951.94</v>
      </c>
      <c r="C10" s="14">
        <f>'2020 Calculations'!K155</f>
        <v>0</v>
      </c>
      <c r="D10">
        <v>0</v>
      </c>
      <c r="E10">
        <f>'2020 Calculations'!K168</f>
        <v>0</v>
      </c>
      <c r="F10">
        <f>'2020 Calculations'!K181</f>
        <v>11802478618779.156</v>
      </c>
      <c r="G10">
        <f>'2020 Calculations'!K194</f>
        <v>153821254570703</v>
      </c>
    </row>
    <row r="11" spans="1:9" x14ac:dyDescent="0.25">
      <c r="A11" s="1" t="s">
        <v>449</v>
      </c>
      <c r="B11" s="14">
        <f>'2020 Calculations'!K143</f>
        <v>0</v>
      </c>
      <c r="C11" s="14">
        <f>'2020 Calculations'!K156</f>
        <v>0</v>
      </c>
      <c r="D11">
        <v>0</v>
      </c>
      <c r="E11">
        <f>'2020 Calculations'!K169</f>
        <v>0</v>
      </c>
      <c r="F11">
        <f>'2020 Calculations'!K182</f>
        <v>0</v>
      </c>
      <c r="G11">
        <f>'2020 Calculations'!K195</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18</vt:i4>
      </vt:variant>
    </vt:vector>
  </HeadingPairs>
  <TitlesOfParts>
    <vt:vector size="32"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2014-04-18T00:48:59Z</dcterms:created>
  <dcterms:modified xsi:type="dcterms:W3CDTF">2024-02-26T18:19:12Z</dcterms:modified>
</cp:coreProperties>
</file>