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ESP\"/>
    </mc:Choice>
  </mc:AlternateContent>
  <xr:revisionPtr revIDLastSave="0" documentId="13_ncr:1_{45523644-BDFB-4B69-B72C-BEFBE8CB93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Summary" sheetId="14" r:id="rId2"/>
    <sheet name="Baseline Calculations" sheetId="15" r:id="rId3"/>
    <sheet name="PEV Sales by Manufacturer" sheetId="16" r:id="rId4"/>
    <sheet name="BESP-passengers" sheetId="3" r:id="rId5"/>
    <sheet name="BESP-freight" sheetId="4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5" l="1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56" i="15"/>
  <c r="C33" i="14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C32" i="15"/>
  <c r="B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D33" i="15"/>
  <c r="D34" i="15"/>
  <c r="D35" i="15"/>
  <c r="D36" i="15"/>
  <c r="D7" i="15" s="1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32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4" i="16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B26" i="14"/>
  <c r="E33" i="14" s="1"/>
  <c r="F12" i="14"/>
  <c r="G12" i="14" s="1"/>
  <c r="H12" i="14" s="1"/>
  <c r="I12" i="14" s="1"/>
  <c r="J12" i="14" s="1"/>
  <c r="E12" i="14"/>
  <c r="B3" i="14" l="1"/>
  <c r="D37" i="14" s="1"/>
  <c r="D5" i="15"/>
  <c r="C80" i="15"/>
  <c r="D3" i="15"/>
  <c r="D8" i="15"/>
  <c r="D12" i="15"/>
  <c r="E12" i="15" s="1"/>
  <c r="D20" i="15"/>
  <c r="D22" i="15"/>
  <c r="E22" i="15" s="1"/>
  <c r="E5" i="15"/>
  <c r="F33" i="14"/>
  <c r="G33" i="14"/>
  <c r="D6" i="15"/>
  <c r="E7" i="15"/>
  <c r="D10" i="15"/>
  <c r="H33" i="14"/>
  <c r="D17" i="15"/>
  <c r="D19" i="15"/>
  <c r="I33" i="14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D4" i="15"/>
  <c r="D14" i="15"/>
  <c r="D33" i="14"/>
  <c r="D9" i="15"/>
  <c r="D11" i="15"/>
  <c r="D18" i="15"/>
  <c r="D16" i="15"/>
  <c r="D24" i="15"/>
  <c r="D15" i="15"/>
  <c r="D23" i="15"/>
  <c r="D13" i="15"/>
  <c r="D21" i="15"/>
  <c r="A3" i="14" l="1"/>
  <c r="C37" i="14" s="1"/>
  <c r="C44" i="14" s="1"/>
  <c r="B2" i="3" s="1"/>
  <c r="E3" i="15"/>
  <c r="F3" i="15" s="1"/>
  <c r="E20" i="15"/>
  <c r="F20" i="15" s="1"/>
  <c r="E8" i="15"/>
  <c r="E24" i="15"/>
  <c r="E18" i="15"/>
  <c r="E4" i="15"/>
  <c r="F5" i="15"/>
  <c r="E21" i="15"/>
  <c r="D44" i="14"/>
  <c r="C2" i="3" s="1"/>
  <c r="E13" i="15"/>
  <c r="E9" i="15"/>
  <c r="F22" i="15"/>
  <c r="E10" i="15"/>
  <c r="E11" i="15"/>
  <c r="E23" i="15"/>
  <c r="E15" i="15"/>
  <c r="E19" i="15"/>
  <c r="F7" i="15"/>
  <c r="F12" i="15"/>
  <c r="E16" i="15"/>
  <c r="E14" i="15"/>
  <c r="E17" i="15"/>
  <c r="E6" i="15"/>
  <c r="F8" i="15" l="1"/>
  <c r="F4" i="15"/>
  <c r="E80" i="15"/>
  <c r="G3" i="15"/>
  <c r="F6" i="15"/>
  <c r="F13" i="15"/>
  <c r="F15" i="15"/>
  <c r="F18" i="15"/>
  <c r="F23" i="15"/>
  <c r="F21" i="15"/>
  <c r="F24" i="15"/>
  <c r="G5" i="15"/>
  <c r="F16" i="15"/>
  <c r="F9" i="15"/>
  <c r="G12" i="15"/>
  <c r="G20" i="15"/>
  <c r="F17" i="15"/>
  <c r="G7" i="15"/>
  <c r="F10" i="15"/>
  <c r="F14" i="15"/>
  <c r="F19" i="15"/>
  <c r="F11" i="15"/>
  <c r="G22" i="15"/>
  <c r="C3" i="14" l="1"/>
  <c r="E37" i="14" s="1"/>
  <c r="E44" i="14" s="1"/>
  <c r="D2" i="3" s="1"/>
  <c r="G8" i="15"/>
  <c r="F80" i="15"/>
  <c r="H20" i="15"/>
  <c r="G23" i="15"/>
  <c r="G6" i="15"/>
  <c r="G16" i="15"/>
  <c r="H22" i="15"/>
  <c r="G10" i="15"/>
  <c r="H12" i="15"/>
  <c r="H5" i="15"/>
  <c r="G18" i="15"/>
  <c r="H3" i="15"/>
  <c r="G14" i="15"/>
  <c r="G11" i="15"/>
  <c r="H7" i="15"/>
  <c r="G9" i="15"/>
  <c r="G15" i="15"/>
  <c r="G24" i="15"/>
  <c r="G4" i="15"/>
  <c r="G19" i="15"/>
  <c r="G17" i="15"/>
  <c r="G21" i="15"/>
  <c r="G13" i="15"/>
  <c r="D3" i="14" l="1"/>
  <c r="F37" i="14" s="1"/>
  <c r="F44" i="14" s="1"/>
  <c r="E2" i="3" s="1"/>
  <c r="H8" i="15"/>
  <c r="G80" i="15"/>
  <c r="H4" i="15"/>
  <c r="I5" i="15"/>
  <c r="H16" i="15"/>
  <c r="H15" i="15"/>
  <c r="H14" i="15"/>
  <c r="H17" i="15"/>
  <c r="I12" i="15"/>
  <c r="H6" i="15"/>
  <c r="H21" i="15"/>
  <c r="H24" i="15"/>
  <c r="I7" i="15"/>
  <c r="H11" i="15"/>
  <c r="H13" i="15"/>
  <c r="H19" i="15"/>
  <c r="H9" i="15"/>
  <c r="I3" i="15"/>
  <c r="H10" i="15"/>
  <c r="H23" i="15"/>
  <c r="H18" i="15"/>
  <c r="I22" i="15"/>
  <c r="I20" i="15"/>
  <c r="E3" i="14" l="1"/>
  <c r="G37" i="14" s="1"/>
  <c r="G44" i="14" s="1"/>
  <c r="F2" i="3" s="1"/>
  <c r="H80" i="15"/>
  <c r="I8" i="15"/>
  <c r="I9" i="15"/>
  <c r="I16" i="15"/>
  <c r="I23" i="15"/>
  <c r="I19" i="15"/>
  <c r="I24" i="15"/>
  <c r="I17" i="15"/>
  <c r="J5" i="15"/>
  <c r="J20" i="15"/>
  <c r="J12" i="15"/>
  <c r="I10" i="15"/>
  <c r="I14" i="15"/>
  <c r="I18" i="15"/>
  <c r="J7" i="15"/>
  <c r="I13" i="15"/>
  <c r="I21" i="15"/>
  <c r="J22" i="15"/>
  <c r="J3" i="15"/>
  <c r="I11" i="15"/>
  <c r="I6" i="15"/>
  <c r="I15" i="15"/>
  <c r="I4" i="15"/>
  <c r="F3" i="14" l="1"/>
  <c r="H37" i="14" s="1"/>
  <c r="H44" i="14" s="1"/>
  <c r="G2" i="3" s="1"/>
  <c r="I80" i="15"/>
  <c r="J8" i="15"/>
  <c r="J6" i="15"/>
  <c r="J18" i="15"/>
  <c r="K20" i="15"/>
  <c r="J19" i="15"/>
  <c r="J11" i="15"/>
  <c r="J21" i="15"/>
  <c r="J14" i="15"/>
  <c r="K5" i="15"/>
  <c r="J23" i="15"/>
  <c r="J4" i="15"/>
  <c r="J13" i="15"/>
  <c r="J10" i="15"/>
  <c r="J16" i="15"/>
  <c r="J15" i="15"/>
  <c r="K22" i="15"/>
  <c r="K7" i="15"/>
  <c r="K12" i="15"/>
  <c r="J24" i="15"/>
  <c r="J9" i="15"/>
  <c r="K3" i="15"/>
  <c r="J17" i="15"/>
  <c r="G3" i="14" l="1"/>
  <c r="I37" i="14" s="1"/>
  <c r="I44" i="14" s="1"/>
  <c r="H2" i="3" s="1"/>
  <c r="J80" i="15"/>
  <c r="K8" i="15"/>
  <c r="K19" i="15"/>
  <c r="K24" i="15"/>
  <c r="K15" i="15"/>
  <c r="K4" i="15"/>
  <c r="K14" i="15"/>
  <c r="L20" i="15"/>
  <c r="L5" i="15"/>
  <c r="L12" i="15"/>
  <c r="K21" i="15"/>
  <c r="K10" i="15"/>
  <c r="K23" i="15"/>
  <c r="K11" i="15"/>
  <c r="K6" i="15"/>
  <c r="K17" i="15"/>
  <c r="K16" i="15"/>
  <c r="K18" i="15"/>
  <c r="L3" i="15"/>
  <c r="L7" i="15"/>
  <c r="K9" i="15"/>
  <c r="L22" i="15"/>
  <c r="K13" i="15"/>
  <c r="H3" i="14" l="1"/>
  <c r="J37" i="14" s="1"/>
  <c r="J44" i="14" s="1"/>
  <c r="I2" i="3" s="1"/>
  <c r="K80" i="15"/>
  <c r="L8" i="15"/>
  <c r="M7" i="15"/>
  <c r="L23" i="15"/>
  <c r="M5" i="15"/>
  <c r="L15" i="15"/>
  <c r="L17" i="15"/>
  <c r="L18" i="15"/>
  <c r="M20" i="15"/>
  <c r="L14" i="15"/>
  <c r="L19" i="15"/>
  <c r="M12" i="15"/>
  <c r="L16" i="15"/>
  <c r="L4" i="15"/>
  <c r="L13" i="15"/>
  <c r="M3" i="15"/>
  <c r="L10" i="15"/>
  <c r="L24" i="15"/>
  <c r="L6" i="15"/>
  <c r="M22" i="15"/>
  <c r="L9" i="15"/>
  <c r="L11" i="15"/>
  <c r="L21" i="15"/>
  <c r="I3" i="14" l="1"/>
  <c r="K37" i="14" s="1"/>
  <c r="K44" i="14" s="1"/>
  <c r="J2" i="3" s="1"/>
  <c r="L80" i="15"/>
  <c r="M8" i="15"/>
  <c r="M16" i="15"/>
  <c r="N5" i="15"/>
  <c r="M10" i="15"/>
  <c r="N20" i="15"/>
  <c r="M21" i="15"/>
  <c r="N22" i="15"/>
  <c r="N3" i="15"/>
  <c r="N12" i="15"/>
  <c r="M18" i="15"/>
  <c r="M23" i="15"/>
  <c r="M15" i="15"/>
  <c r="M9" i="15"/>
  <c r="M11" i="15"/>
  <c r="M6" i="15"/>
  <c r="M19" i="15"/>
  <c r="M17" i="15"/>
  <c r="M13" i="15"/>
  <c r="M24" i="15"/>
  <c r="M4" i="15"/>
  <c r="M14" i="15"/>
  <c r="N7" i="15"/>
  <c r="J3" i="14" l="1"/>
  <c r="L37" i="14" s="1"/>
  <c r="L44" i="14" s="1"/>
  <c r="K2" i="3" s="1"/>
  <c r="M80" i="15"/>
  <c r="N8" i="15"/>
  <c r="N4" i="15"/>
  <c r="N17" i="15"/>
  <c r="N19" i="15"/>
  <c r="N15" i="15"/>
  <c r="O3" i="15"/>
  <c r="N10" i="15"/>
  <c r="N9" i="15"/>
  <c r="N6" i="15"/>
  <c r="O22" i="15"/>
  <c r="O5" i="15"/>
  <c r="O12" i="15"/>
  <c r="N13" i="15"/>
  <c r="O20" i="15"/>
  <c r="N24" i="15"/>
  <c r="O7" i="15"/>
  <c r="N14" i="15"/>
  <c r="N23" i="15"/>
  <c r="N11" i="15"/>
  <c r="N18" i="15"/>
  <c r="N21" i="15"/>
  <c r="N16" i="15"/>
  <c r="K3" i="14" l="1"/>
  <c r="M37" i="14" s="1"/>
  <c r="M44" i="14" s="1"/>
  <c r="L2" i="3" s="1"/>
  <c r="O8" i="15"/>
  <c r="N80" i="15"/>
  <c r="O18" i="15"/>
  <c r="O19" i="15"/>
  <c r="O11" i="15"/>
  <c r="O9" i="15"/>
  <c r="O16" i="15"/>
  <c r="P5" i="15"/>
  <c r="O24" i="15"/>
  <c r="O10" i="15"/>
  <c r="O14" i="15"/>
  <c r="P20" i="15"/>
  <c r="P22" i="15"/>
  <c r="O15" i="15"/>
  <c r="P7" i="15"/>
  <c r="P12" i="15"/>
  <c r="O23" i="15"/>
  <c r="O17" i="15"/>
  <c r="O21" i="15"/>
  <c r="P3" i="15"/>
  <c r="O4" i="15"/>
  <c r="O13" i="15"/>
  <c r="O6" i="15"/>
  <c r="L3" i="14" l="1"/>
  <c r="N37" i="14" s="1"/>
  <c r="N44" i="14" s="1"/>
  <c r="M2" i="3" s="1"/>
  <c r="P8" i="15"/>
  <c r="O80" i="15"/>
  <c r="P23" i="15"/>
  <c r="Q3" i="15"/>
  <c r="Q12" i="15"/>
  <c r="Q20" i="15"/>
  <c r="Q22" i="15"/>
  <c r="P11" i="15"/>
  <c r="Q5" i="15"/>
  <c r="P14" i="15"/>
  <c r="P6" i="15"/>
  <c r="Q7" i="15"/>
  <c r="P16" i="15"/>
  <c r="P13" i="15"/>
  <c r="P17" i="15"/>
  <c r="P15" i="15"/>
  <c r="P10" i="15"/>
  <c r="P9" i="15"/>
  <c r="P18" i="15"/>
  <c r="P4" i="15"/>
  <c r="P24" i="15"/>
  <c r="P21" i="15"/>
  <c r="P19" i="15"/>
  <c r="M3" i="14" l="1"/>
  <c r="O37" i="14" s="1"/>
  <c r="O44" i="14" s="1"/>
  <c r="N2" i="3" s="1"/>
  <c r="P80" i="15"/>
  <c r="Q8" i="15"/>
  <c r="Q9" i="15"/>
  <c r="Q10" i="15"/>
  <c r="R20" i="15"/>
  <c r="Q15" i="15"/>
  <c r="R7" i="15"/>
  <c r="Q11" i="15"/>
  <c r="R12" i="15"/>
  <c r="R5" i="15"/>
  <c r="Q19" i="15"/>
  <c r="Q18" i="15"/>
  <c r="Q17" i="15"/>
  <c r="Q6" i="15"/>
  <c r="Q21" i="15"/>
  <c r="Q13" i="15"/>
  <c r="Q14" i="15"/>
  <c r="Q24" i="15"/>
  <c r="Q16" i="15"/>
  <c r="Q80" i="15"/>
  <c r="Q4" i="15"/>
  <c r="R22" i="15"/>
  <c r="R3" i="15"/>
  <c r="Q23" i="15"/>
  <c r="O3" i="14" l="1"/>
  <c r="Q37" i="14" s="1"/>
  <c r="Q44" i="14" s="1"/>
  <c r="P2" i="3" s="1"/>
  <c r="N3" i="14"/>
  <c r="P37" i="14" s="1"/>
  <c r="P44" i="14" s="1"/>
  <c r="O2" i="3" s="1"/>
  <c r="R8" i="15"/>
  <c r="S7" i="15"/>
  <c r="S3" i="15"/>
  <c r="R6" i="15"/>
  <c r="R15" i="15"/>
  <c r="S22" i="15"/>
  <c r="R14" i="15"/>
  <c r="R17" i="15"/>
  <c r="S20" i="15"/>
  <c r="R23" i="15"/>
  <c r="S12" i="15"/>
  <c r="R24" i="15"/>
  <c r="S5" i="15"/>
  <c r="R4" i="15"/>
  <c r="R13" i="15"/>
  <c r="R18" i="15"/>
  <c r="R10" i="15"/>
  <c r="R11" i="15"/>
  <c r="R16" i="15"/>
  <c r="R21" i="15"/>
  <c r="R19" i="15"/>
  <c r="R9" i="15"/>
  <c r="S8" i="15" l="1"/>
  <c r="R80" i="15"/>
  <c r="T20" i="15"/>
  <c r="S24" i="15"/>
  <c r="S17" i="15"/>
  <c r="S6" i="15"/>
  <c r="S11" i="15"/>
  <c r="S10" i="15"/>
  <c r="S18" i="15"/>
  <c r="S9" i="15"/>
  <c r="S13" i="15"/>
  <c r="T12" i="15"/>
  <c r="S19" i="15"/>
  <c r="S4" i="15"/>
  <c r="S23" i="15"/>
  <c r="S21" i="15"/>
  <c r="T5" i="15"/>
  <c r="S15" i="15"/>
  <c r="S16" i="15"/>
  <c r="S14" i="15"/>
  <c r="T3" i="15"/>
  <c r="T22" i="15"/>
  <c r="T7" i="15"/>
  <c r="P3" i="14" l="1"/>
  <c r="R37" i="14" s="1"/>
  <c r="R44" i="14" s="1"/>
  <c r="Q2" i="3" s="1"/>
  <c r="S80" i="15"/>
  <c r="T8" i="15"/>
  <c r="T14" i="15"/>
  <c r="T21" i="15"/>
  <c r="U12" i="15"/>
  <c r="T18" i="15"/>
  <c r="T17" i="15"/>
  <c r="T19" i="15"/>
  <c r="U7" i="15"/>
  <c r="U3" i="15"/>
  <c r="T6" i="15"/>
  <c r="T23" i="15"/>
  <c r="T13" i="15"/>
  <c r="U5" i="15"/>
  <c r="T9" i="15"/>
  <c r="T16" i="15"/>
  <c r="T10" i="15"/>
  <c r="T24" i="15"/>
  <c r="U22" i="15"/>
  <c r="T15" i="15"/>
  <c r="T4" i="15"/>
  <c r="T11" i="15"/>
  <c r="U20" i="15"/>
  <c r="Q3" i="14" l="1"/>
  <c r="S37" i="14" s="1"/>
  <c r="S44" i="14" s="1"/>
  <c r="R2" i="3" s="1"/>
  <c r="T80" i="15"/>
  <c r="U8" i="15"/>
  <c r="U10" i="15"/>
  <c r="V20" i="15"/>
  <c r="U15" i="15"/>
  <c r="U16" i="15"/>
  <c r="U23" i="15"/>
  <c r="U19" i="15"/>
  <c r="U21" i="15"/>
  <c r="V7" i="15"/>
  <c r="U13" i="15"/>
  <c r="U11" i="15"/>
  <c r="U6" i="15"/>
  <c r="U17" i="15"/>
  <c r="U4" i="15"/>
  <c r="V22" i="15"/>
  <c r="U9" i="15"/>
  <c r="U14" i="15"/>
  <c r="V12" i="15"/>
  <c r="U24" i="15"/>
  <c r="V5" i="15"/>
  <c r="V3" i="15"/>
  <c r="U18" i="15"/>
  <c r="R3" i="14" l="1"/>
  <c r="T37" i="14" s="1"/>
  <c r="T44" i="14" s="1"/>
  <c r="S2" i="3" s="1"/>
  <c r="V8" i="15"/>
  <c r="U80" i="15"/>
  <c r="V9" i="15"/>
  <c r="V6" i="15"/>
  <c r="V18" i="15"/>
  <c r="W22" i="15"/>
  <c r="W20" i="15"/>
  <c r="V24" i="15"/>
  <c r="V21" i="15"/>
  <c r="V15" i="15"/>
  <c r="V11" i="15"/>
  <c r="V19" i="15"/>
  <c r="W3" i="15"/>
  <c r="W12" i="15"/>
  <c r="V4" i="15"/>
  <c r="V13" i="15"/>
  <c r="V23" i="15"/>
  <c r="V10" i="15"/>
  <c r="W5" i="15"/>
  <c r="V14" i="15"/>
  <c r="V17" i="15"/>
  <c r="W7" i="15"/>
  <c r="V16" i="15"/>
  <c r="S3" i="14" l="1"/>
  <c r="U37" i="14" s="1"/>
  <c r="U44" i="14" s="1"/>
  <c r="T2" i="3" s="1"/>
  <c r="W8" i="15"/>
  <c r="V80" i="15"/>
  <c r="W15" i="15"/>
  <c r="W13" i="15"/>
  <c r="W19" i="15"/>
  <c r="W21" i="15"/>
  <c r="W18" i="15"/>
  <c r="W23" i="15"/>
  <c r="X3" i="15"/>
  <c r="X5" i="15"/>
  <c r="X22" i="15"/>
  <c r="W14" i="15"/>
  <c r="W16" i="15"/>
  <c r="W24" i="15"/>
  <c r="W10" i="15"/>
  <c r="W4" i="15"/>
  <c r="W11" i="15"/>
  <c r="W6" i="15"/>
  <c r="X7" i="15"/>
  <c r="X20" i="15"/>
  <c r="W9" i="15"/>
  <c r="W17" i="15"/>
  <c r="X12" i="15"/>
  <c r="T3" i="14" l="1"/>
  <c r="V37" i="14" s="1"/>
  <c r="V44" i="14" s="1"/>
  <c r="U2" i="3" s="1"/>
  <c r="W80" i="15"/>
  <c r="X8" i="15"/>
  <c r="X21" i="15"/>
  <c r="X16" i="15"/>
  <c r="X19" i="15"/>
  <c r="X14" i="15"/>
  <c r="X23" i="15"/>
  <c r="X13" i="15"/>
  <c r="X24" i="15"/>
  <c r="Y20" i="15"/>
  <c r="Y3" i="15"/>
  <c r="Y12" i="15"/>
  <c r="X4" i="15"/>
  <c r="Y7" i="15"/>
  <c r="X17" i="15"/>
  <c r="X10" i="15"/>
  <c r="Y22" i="15"/>
  <c r="X18" i="15"/>
  <c r="X15" i="15"/>
  <c r="X9" i="15"/>
  <c r="Y5" i="15"/>
  <c r="X11" i="15"/>
  <c r="X6" i="15"/>
  <c r="U3" i="14" l="1"/>
  <c r="W37" i="14" s="1"/>
  <c r="W44" i="14" s="1"/>
  <c r="V2" i="3" s="1"/>
  <c r="Y8" i="15"/>
  <c r="X80" i="15"/>
  <c r="Y19" i="15"/>
  <c r="Y10" i="15"/>
  <c r="Y9" i="15"/>
  <c r="Y24" i="15"/>
  <c r="Y6" i="15"/>
  <c r="Y15" i="15"/>
  <c r="Y17" i="15"/>
  <c r="Z12" i="15"/>
  <c r="Y16" i="15"/>
  <c r="Y13" i="15"/>
  <c r="Y11" i="15"/>
  <c r="Z7" i="15"/>
  <c r="Z3" i="15"/>
  <c r="Y23" i="15"/>
  <c r="Y21" i="15"/>
  <c r="Y18" i="15"/>
  <c r="Z5" i="15"/>
  <c r="Z22" i="15"/>
  <c r="Y80" i="15"/>
  <c r="Y4" i="15"/>
  <c r="Z20" i="15"/>
  <c r="Y14" i="15"/>
  <c r="V3" i="14" l="1"/>
  <c r="X37" i="14" s="1"/>
  <c r="X44" i="14" s="1"/>
  <c r="W2" i="3" s="1"/>
  <c r="W3" i="14"/>
  <c r="Y37" i="14" s="1"/>
  <c r="Y44" i="14" s="1"/>
  <c r="X2" i="3" s="1"/>
  <c r="Z8" i="15"/>
  <c r="Z9" i="15"/>
  <c r="Z11" i="15"/>
  <c r="Z23" i="15"/>
  <c r="Z13" i="15"/>
  <c r="Z15" i="15"/>
  <c r="Z10" i="15"/>
  <c r="Z21" i="15"/>
  <c r="Z17" i="15"/>
  <c r="AA22" i="15"/>
  <c r="AA5" i="15"/>
  <c r="Z14" i="15"/>
  <c r="AA3" i="15"/>
  <c r="Z16" i="15"/>
  <c r="Z6" i="15"/>
  <c r="Z19" i="15"/>
  <c r="AA20" i="15"/>
  <c r="Z18" i="15"/>
  <c r="AA7" i="15"/>
  <c r="Z24" i="15"/>
  <c r="Z4" i="15"/>
  <c r="AA12" i="15"/>
  <c r="AA8" i="15" l="1"/>
  <c r="Z80" i="15"/>
  <c r="AA24" i="15"/>
  <c r="AA19" i="15"/>
  <c r="AA14" i="15"/>
  <c r="AA21" i="15"/>
  <c r="AA23" i="15"/>
  <c r="AA13" i="15"/>
  <c r="AB12" i="15"/>
  <c r="AB3" i="15"/>
  <c r="AB5" i="15"/>
  <c r="AA17" i="15"/>
  <c r="AB7" i="15"/>
  <c r="AA10" i="15"/>
  <c r="AA4" i="15"/>
  <c r="AA18" i="15"/>
  <c r="AA16" i="15"/>
  <c r="AB22" i="15"/>
  <c r="AA9" i="15"/>
  <c r="AB20" i="15"/>
  <c r="AA6" i="15"/>
  <c r="AA11" i="15"/>
  <c r="AA15" i="15"/>
  <c r="X3" i="14" l="1"/>
  <c r="Z37" i="14" s="1"/>
  <c r="Z44" i="14" s="1"/>
  <c r="Y2" i="3" s="1"/>
  <c r="AB8" i="15"/>
  <c r="AA80" i="15"/>
  <c r="AB21" i="15"/>
  <c r="AB15" i="15"/>
  <c r="AB9" i="15"/>
  <c r="AB4" i="15"/>
  <c r="AC5" i="15"/>
  <c r="AB19" i="15"/>
  <c r="AB16" i="15"/>
  <c r="AC20" i="15"/>
  <c r="AB13" i="15"/>
  <c r="AB18" i="15"/>
  <c r="AB14" i="15"/>
  <c r="AB11" i="15"/>
  <c r="AB10" i="15"/>
  <c r="AC3" i="15"/>
  <c r="AB23" i="15"/>
  <c r="AB24" i="15"/>
  <c r="AB17" i="15"/>
  <c r="AC22" i="15"/>
  <c r="AB6" i="15"/>
  <c r="AC7" i="15"/>
  <c r="AC12" i="15"/>
  <c r="AB80" i="15" l="1"/>
  <c r="Z3" i="14" s="1"/>
  <c r="AB37" i="14" s="1"/>
  <c r="AB44" i="14" s="1"/>
  <c r="AA2" i="3" s="1"/>
  <c r="Y3" i="14"/>
  <c r="AA37" i="14" s="1"/>
  <c r="AA44" i="14" s="1"/>
  <c r="Z2" i="3" s="1"/>
  <c r="AC8" i="15"/>
  <c r="AD22" i="15"/>
  <c r="AC14" i="15"/>
  <c r="AD3" i="15"/>
  <c r="AC18" i="15"/>
  <c r="AC19" i="15"/>
  <c r="AC9" i="15"/>
  <c r="AC16" i="15"/>
  <c r="AD12" i="15"/>
  <c r="AD7" i="15"/>
  <c r="AC13" i="15"/>
  <c r="AC24" i="15"/>
  <c r="AC11" i="15"/>
  <c r="AD20" i="15"/>
  <c r="AD5" i="15"/>
  <c r="AC21" i="15"/>
  <c r="AC23" i="15"/>
  <c r="AC4" i="15"/>
  <c r="AC10" i="15"/>
  <c r="AC15" i="15"/>
  <c r="AC17" i="15"/>
  <c r="AC6" i="15"/>
  <c r="AC80" i="15" l="1"/>
  <c r="AD8" i="15"/>
  <c r="AD23" i="15"/>
  <c r="AD21" i="15"/>
  <c r="AD18" i="15"/>
  <c r="AE3" i="15"/>
  <c r="AD15" i="15"/>
  <c r="AD16" i="15"/>
  <c r="AD10" i="15"/>
  <c r="AD13" i="15"/>
  <c r="AD17" i="15"/>
  <c r="AD4" i="15"/>
  <c r="AE20" i="15"/>
  <c r="AE7" i="15"/>
  <c r="AD24" i="15"/>
  <c r="AD6" i="15"/>
  <c r="AE5" i="15"/>
  <c r="AD9" i="15"/>
  <c r="AD19" i="15"/>
  <c r="AE22" i="15"/>
  <c r="AD14" i="15"/>
  <c r="AD11" i="15"/>
  <c r="AE12" i="15"/>
  <c r="AA3" i="14" l="1"/>
  <c r="AC37" i="14" s="1"/>
  <c r="AC44" i="14" s="1"/>
  <c r="AB2" i="3" s="1"/>
  <c r="AD80" i="15"/>
  <c r="AE8" i="15"/>
  <c r="AF22" i="15"/>
  <c r="AE16" i="15"/>
  <c r="AE18" i="15"/>
  <c r="AF3" i="15"/>
  <c r="AF20" i="15"/>
  <c r="AE4" i="15"/>
  <c r="AE19" i="15"/>
  <c r="AE21" i="15"/>
  <c r="AE11" i="15"/>
  <c r="AE9" i="15"/>
  <c r="AF7" i="15"/>
  <c r="AE13" i="15"/>
  <c r="AE15" i="15"/>
  <c r="AE6" i="15"/>
  <c r="AF12" i="15"/>
  <c r="AE17" i="15"/>
  <c r="AE24" i="15"/>
  <c r="AE23" i="15"/>
  <c r="AE14" i="15"/>
  <c r="AF5" i="15"/>
  <c r="AE10" i="15"/>
  <c r="AB3" i="14" l="1"/>
  <c r="AD37" i="14" s="1"/>
  <c r="AD44" i="14" s="1"/>
  <c r="AC2" i="3" s="1"/>
  <c r="AE80" i="15"/>
  <c r="AF8" i="15"/>
  <c r="AF21" i="15"/>
  <c r="AF14" i="15"/>
  <c r="AF17" i="15"/>
  <c r="AF19" i="15"/>
  <c r="AF18" i="15"/>
  <c r="AF13" i="15"/>
  <c r="AF23" i="15"/>
  <c r="AF4" i="15"/>
  <c r="AF10" i="15"/>
  <c r="AF16" i="15"/>
  <c r="AF15" i="15"/>
  <c r="AF11" i="15"/>
  <c r="AF6" i="15"/>
  <c r="AF9" i="15"/>
  <c r="AF24" i="15"/>
  <c r="AC3" i="14" l="1"/>
  <c r="AE37" i="14" s="1"/>
  <c r="AE44" i="14" s="1"/>
  <c r="AD2" i="3" s="1"/>
  <c r="AG80" i="15"/>
  <c r="AF80" i="15"/>
  <c r="AD3" i="14" l="1"/>
  <c r="AF37" i="14" s="1"/>
  <c r="AF44" i="14" s="1"/>
  <c r="AE2" i="3" s="1"/>
  <c r="AE3" i="14"/>
  <c r="AG37" i="14" s="1"/>
  <c r="AG44" i="14" s="1"/>
  <c r="AF2" i="3" s="1"/>
</calcChain>
</file>

<file path=xl/sharedStrings.xml><?xml version="1.0" encoding="utf-8"?>
<sst xmlns="http://schemas.openxmlformats.org/spreadsheetml/2006/main" count="191" uniqueCount="101">
  <si>
    <t>BESP BAU EV Subsidy Percentage</t>
  </si>
  <si>
    <t>Sources:</t>
  </si>
  <si>
    <t>Tesla</t>
  </si>
  <si>
    <t>Notes</t>
  </si>
  <si>
    <t>State EV Subsidy Amounts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</si>
  <si>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</si>
  <si>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</si>
  <si>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</si>
  <si>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</si>
  <si>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State</t>
  </si>
  <si>
    <t>State Rebate Amounts</t>
  </si>
  <si>
    <t>Pop-Weighted State Avg Tax Credit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</si>
  <si>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</si>
  <si>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</si>
  <si>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</si>
  <si>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</si>
  <si>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</si>
  <si>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</si>
  <si>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</si>
  <si>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</si>
  <si>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</si>
  <si>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</si>
  <si>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</si>
  <si>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</si>
  <si>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</si>
  <si>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Honda</t>
  </si>
  <si>
    <t>Audi</t>
  </si>
  <si>
    <t>Ford</t>
  </si>
  <si>
    <t>Hyundai</t>
  </si>
  <si>
    <t>Kia</t>
  </si>
  <si>
    <t>Mitsubishi</t>
  </si>
  <si>
    <t>Porsche</t>
  </si>
  <si>
    <t>Toyota</t>
  </si>
  <si>
    <t>Subaru</t>
  </si>
  <si>
    <t>Time (Year)</t>
  </si>
  <si>
    <t>New Vehicles[LDVs,passenger,battery electric vehicle] : MostRecentRun</t>
  </si>
  <si>
    <t>Weighted Average Credit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</si>
  <si>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</si>
  <si>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</si>
  <si>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</si>
  <si>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</si>
  <si>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</si>
  <si>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</si>
  <si>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</si>
  <si>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</si>
  <si>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2020 to 2012 USD (see cpi.xlsx)</t>
  </si>
  <si>
    <t>CO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</si>
  <si>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</si>
  <si>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</si>
  <si>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</si>
  <si>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</si>
  <si>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</si>
  <si>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</si>
  <si>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Population, millions (June 2022)</t>
  </si>
  <si>
    <t>Category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</si>
  <si>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</si>
  <si>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</si>
  <si>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</si>
  <si>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</si>
  <si>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</si>
  <si>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</si>
  <si>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</si>
  <si>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</si>
  <si>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</si>
  <si>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</si>
  <si>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</si>
  <si>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</si>
  <si>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</si>
  <si>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</si>
  <si>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</si>
  <si>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</si>
  <si>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</si>
  <si>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</si>
  <si>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USA</t>
  </si>
  <si>
    <t>Rest of country</t>
  </si>
  <si>
    <t>Mazda</t>
  </si>
  <si>
    <t>Rivian</t>
  </si>
  <si>
    <t>Lucid</t>
  </si>
  <si>
    <t>BAU Projected Sales in EPS</t>
  </si>
  <si>
    <t>Projected Annual Sales by Manufacturer</t>
  </si>
  <si>
    <t>EnergySage</t>
  </si>
  <si>
    <t>Electric car tax credits and incentives</t>
  </si>
  <si>
    <t>Electric Vehicle &amp; Solar Incentives</t>
  </si>
  <si>
    <t>Argonne National Laboratory</t>
  </si>
  <si>
    <t>Data provided on request</t>
  </si>
  <si>
    <t>GM (Cadillac and Chevrolet)</t>
  </si>
  <si>
    <t>BMW N. America</t>
  </si>
  <si>
    <t>FCA (Chrysler and Fiat)</t>
  </si>
  <si>
    <t>Volvo</t>
  </si>
  <si>
    <t>Volkswagon</t>
  </si>
  <si>
    <t>Merdeces-Benz</t>
  </si>
  <si>
    <t>Smart USA</t>
  </si>
  <si>
    <t>Jaguar Land Rover</t>
  </si>
  <si>
    <t>Projected BEV Credit By Manufacturer</t>
  </si>
  <si>
    <t>Data summarized by Argonne National Laboratory, 6/22/2022, contact yzhou@anl.gov</t>
  </si>
  <si>
    <t>Manufacturer</t>
  </si>
  <si>
    <t>2022*</t>
  </si>
  <si>
    <t>Total</t>
  </si>
  <si>
    <t>PEV</t>
  </si>
  <si>
    <t>Percentage of Total, 2021</t>
  </si>
  <si>
    <t>Total Tax Credit (2012$)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</si>
</sst>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167" fontId="5" fillId="0" borderId="0" xfId="0" applyNumberFormat="1" applyFont="1"/>
    <xf numFmtId="9" fontId="5" fillId="0" borderId="0" xfId="0" applyNumberFormat="1" applyFont="1"/>
    <xf numFmtId="0" fontId="8" fillId="0" borderId="0" xfId="0" applyFont="1"/>
    <xf numFmtId="38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11" sqref="B11"/>
    </sheetView>
  </sheetViews>
  <sheetFormatPr defaultColWidth="9.1796875" defaultRowHeight="14.5" x14ac:dyDescent="0.35"/>
  <cols>
    <col min="1" max="1" width="9.1796875" style="17"/>
    <col min="2" max="2" width="70.81640625" style="3" customWidth="1"/>
    <col min="3" max="16384" width="9.1796875" style="17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37</v>
      </c>
    </row>
    <row r="4" spans="1:2" x14ac:dyDescent="0.35">
      <c r="B4" s="3" t="s">
        <v>38</v>
      </c>
    </row>
    <row r="5" spans="1:2" x14ac:dyDescent="0.35">
      <c r="B5" s="3">
        <v>2019</v>
      </c>
    </row>
    <row r="6" spans="1:2" x14ac:dyDescent="0.35">
      <c r="B6" s="3" t="s">
        <v>39</v>
      </c>
    </row>
    <row r="7" spans="1:2" x14ac:dyDescent="0.35">
      <c r="B7" s="14" t="s">
        <v>40</v>
      </c>
    </row>
    <row r="9" spans="1:2" x14ac:dyDescent="0.35">
      <c r="B9" s="4" t="s">
        <v>41</v>
      </c>
    </row>
    <row r="10" spans="1:2" x14ac:dyDescent="0.35">
      <c r="B10" s="3" t="s">
        <v>83</v>
      </c>
    </row>
    <row r="11" spans="1:2" x14ac:dyDescent="0.35">
      <c r="B11" s="3">
        <v>2022</v>
      </c>
    </row>
    <row r="12" spans="1:2" x14ac:dyDescent="0.35">
      <c r="B12" s="3" t="s">
        <v>84</v>
      </c>
    </row>
    <row r="14" spans="1:2" x14ac:dyDescent="0.35">
      <c r="B14" s="4" t="s">
        <v>10</v>
      </c>
    </row>
    <row r="15" spans="1:2" x14ac:dyDescent="0.35">
      <c r="B15" s="3" t="s">
        <v>80</v>
      </c>
    </row>
    <row r="16" spans="1:2" x14ac:dyDescent="0.35">
      <c r="B16" s="3">
        <v>2021</v>
      </c>
    </row>
    <row r="17" spans="1:2" x14ac:dyDescent="0.35">
      <c r="B17" s="3" t="s">
        <v>81</v>
      </c>
    </row>
    <row r="18" spans="1:2" x14ac:dyDescent="0.35">
      <c r="B18" s="3" t="s">
        <v>49</v>
      </c>
    </row>
    <row r="20" spans="1:2" x14ac:dyDescent="0.35">
      <c r="B20" s="3" t="s">
        <v>2</v>
      </c>
    </row>
    <row r="21" spans="1:2" x14ac:dyDescent="0.35">
      <c r="B21" s="3">
        <v>2022</v>
      </c>
    </row>
    <row r="22" spans="1:2" x14ac:dyDescent="0.35">
      <c r="B22" s="3" t="s">
        <v>82</v>
      </c>
    </row>
    <row r="23" spans="1:2" x14ac:dyDescent="0.35">
      <c r="B23" s="3" t="s">
        <v>51</v>
      </c>
    </row>
    <row r="26" spans="1:2" x14ac:dyDescent="0.35">
      <c r="A26" s="1" t="s">
        <v>3</v>
      </c>
    </row>
    <row r="27" spans="1:2" x14ac:dyDescent="0.35">
      <c r="A27" s="17" t="s">
        <v>23</v>
      </c>
    </row>
    <row r="28" spans="1:2" x14ac:dyDescent="0.35">
      <c r="A28" s="17" t="s">
        <v>15</v>
      </c>
    </row>
    <row r="29" spans="1:2" x14ac:dyDescent="0.35">
      <c r="A29" s="17" t="s">
        <v>14</v>
      </c>
    </row>
    <row r="31" spans="1:2" x14ac:dyDescent="0.35">
      <c r="A31" s="17" t="s">
        <v>16</v>
      </c>
    </row>
    <row r="33" spans="1:7" ht="58" x14ac:dyDescent="0.35">
      <c r="A33" s="16" t="s">
        <v>45</v>
      </c>
      <c r="B33" s="17">
        <v>0.88711067149387013</v>
      </c>
      <c r="G33" s="9"/>
    </row>
  </sheetData>
  <hyperlinks>
    <hyperlink ref="B7" r:id="rId1" xr:uid="{46B1652F-1293-4993-B22D-4C9CA98A8E4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61F-7942-4515-8229-A2210CA98666}">
  <dimension ref="A1:AG56"/>
  <sheetViews>
    <sheetView topLeftCell="G10" workbookViewId="0">
      <selection activeCell="C37" sqref="C37:AG37"/>
    </sheetView>
  </sheetViews>
  <sheetFormatPr defaultRowHeight="14.5" x14ac:dyDescent="0.35"/>
  <cols>
    <col min="1" max="1" width="45.36328125" style="17" customWidth="1"/>
    <col min="2" max="2" width="15.7265625" style="17" customWidth="1"/>
    <col min="3" max="3" width="19.08984375" style="17" customWidth="1"/>
    <col min="4" max="16384" width="8.7265625" style="17"/>
  </cols>
  <sheetData>
    <row r="1" spans="1:31" x14ac:dyDescent="0.35">
      <c r="A1" s="1" t="s">
        <v>5</v>
      </c>
    </row>
    <row r="2" spans="1:31" x14ac:dyDescent="0.35">
      <c r="A2" s="17">
        <v>2020</v>
      </c>
      <c r="B2" s="17">
        <v>2021</v>
      </c>
      <c r="C2" s="17">
        <v>2022</v>
      </c>
      <c r="D2" s="17">
        <v>2023</v>
      </c>
      <c r="E2" s="17">
        <v>2024</v>
      </c>
      <c r="F2" s="17">
        <v>2025</v>
      </c>
      <c r="G2" s="17">
        <v>2026</v>
      </c>
      <c r="H2" s="17">
        <v>2027</v>
      </c>
      <c r="I2" s="17">
        <v>2028</v>
      </c>
      <c r="J2" s="17">
        <v>2029</v>
      </c>
      <c r="K2" s="17">
        <v>2030</v>
      </c>
      <c r="L2" s="17">
        <v>2031</v>
      </c>
      <c r="M2" s="17">
        <v>2032</v>
      </c>
      <c r="N2" s="17">
        <v>2033</v>
      </c>
      <c r="O2" s="17">
        <v>2034</v>
      </c>
      <c r="P2" s="17">
        <v>2035</v>
      </c>
      <c r="Q2" s="17">
        <v>2036</v>
      </c>
      <c r="R2" s="17">
        <v>2037</v>
      </c>
      <c r="S2" s="17">
        <v>2038</v>
      </c>
      <c r="T2" s="17">
        <v>2039</v>
      </c>
      <c r="U2" s="17">
        <v>2040</v>
      </c>
      <c r="V2" s="17">
        <v>2041</v>
      </c>
      <c r="W2" s="17">
        <v>2042</v>
      </c>
      <c r="X2" s="17">
        <v>2043</v>
      </c>
      <c r="Y2" s="17">
        <v>2044</v>
      </c>
      <c r="Z2" s="17">
        <v>2045</v>
      </c>
      <c r="AA2" s="17">
        <v>2046</v>
      </c>
      <c r="AB2" s="17">
        <v>2047</v>
      </c>
      <c r="AC2" s="17">
        <v>2048</v>
      </c>
      <c r="AD2" s="17">
        <v>2049</v>
      </c>
      <c r="AE2" s="17">
        <v>2050</v>
      </c>
    </row>
    <row r="3" spans="1:31" x14ac:dyDescent="0.35">
      <c r="A3" s="2">
        <f>'Baseline Calculations'!C80</f>
        <v>2508.7470003316707</v>
      </c>
      <c r="B3" s="2">
        <f>'Baseline Calculations'!D80</f>
        <v>3406.6833878956822</v>
      </c>
      <c r="C3" s="2">
        <f>'Baseline Calculations'!E80</f>
        <v>2304.4964808074169</v>
      </c>
      <c r="D3" s="2">
        <f>'Baseline Calculations'!F80</f>
        <v>1472.5323033308812</v>
      </c>
      <c r="E3" s="2">
        <f>'Baseline Calculations'!G80</f>
        <v>783.57281311264228</v>
      </c>
      <c r="F3" s="2">
        <f>'Baseline Calculations'!H80</f>
        <v>235.20147555112186</v>
      </c>
      <c r="G3" s="2">
        <f>'Baseline Calculations'!I80</f>
        <v>117.34325031648265</v>
      </c>
      <c r="H3" s="2">
        <f>'Baseline Calculations'!J80</f>
        <v>117.34325031648268</v>
      </c>
      <c r="I3" s="2">
        <f>'Baseline Calculations'!K80</f>
        <v>117.3432503164827</v>
      </c>
      <c r="J3" s="2">
        <f>'Baseline Calculations'!L80</f>
        <v>117.34325031648272</v>
      </c>
      <c r="K3" s="2">
        <f>'Baseline Calculations'!M80</f>
        <v>117.34325031648268</v>
      </c>
      <c r="L3" s="2">
        <f>'Baseline Calculations'!N80</f>
        <v>100.21441503584694</v>
      </c>
      <c r="M3" s="2">
        <f>'Baseline Calculations'!O80</f>
        <v>53.91846585617639</v>
      </c>
      <c r="N3" s="2">
        <f>'Baseline Calculations'!P80</f>
        <v>32.30727704940287</v>
      </c>
      <c r="O3" s="2">
        <f>'Baseline Calculations'!Q80</f>
        <v>32.30727704940287</v>
      </c>
      <c r="P3" s="2">
        <f>'Baseline Calculations'!R80</f>
        <v>19.987833964194049</v>
      </c>
      <c r="Q3" s="2">
        <f>'Baseline Calculations'!S80</f>
        <v>12.596168113068758</v>
      </c>
      <c r="R3" s="2">
        <f>'Baseline Calculations'!T80</f>
        <v>12.596168113068767</v>
      </c>
      <c r="S3" s="2">
        <f>'Baseline Calculations'!U80</f>
        <v>12.596168113068764</v>
      </c>
      <c r="T3" s="2">
        <f>'Baseline Calculations'!V80</f>
        <v>12.596168113068758</v>
      </c>
      <c r="U3" s="2">
        <f>'Baseline Calculations'!W80</f>
        <v>12.596168113068762</v>
      </c>
      <c r="V3" s="2">
        <f>'Baseline Calculations'!X80</f>
        <v>12.59616811306876</v>
      </c>
      <c r="W3" s="2">
        <f>'Baseline Calculations'!Y80</f>
        <v>12.59616811306876</v>
      </c>
      <c r="X3" s="2">
        <f>'Baseline Calculations'!Z80</f>
        <v>12.596168113068755</v>
      </c>
      <c r="Y3" s="2">
        <f>'Baseline Calculations'!AA80</f>
        <v>12.596168113068765</v>
      </c>
      <c r="Z3" s="2">
        <f>'Baseline Calculations'!AB80</f>
        <v>12.596168113068762</v>
      </c>
      <c r="AA3" s="2">
        <f>'Baseline Calculations'!AC80</f>
        <v>12.59616811306876</v>
      </c>
      <c r="AB3" s="2">
        <f>'Baseline Calculations'!AD80</f>
        <v>12.596168113068764</v>
      </c>
      <c r="AC3" s="2">
        <f>'Baseline Calculations'!AE80</f>
        <v>12.596168113068762</v>
      </c>
      <c r="AD3" s="2">
        <f>'Baseline Calculations'!AF80</f>
        <v>12.596168113068765</v>
      </c>
      <c r="AE3" s="2">
        <f>'Baseline Calculations'!AG80</f>
        <v>8.8448422006358083</v>
      </c>
    </row>
    <row r="4" spans="1:31" x14ac:dyDescent="0.35">
      <c r="A4" s="2"/>
    </row>
    <row r="5" spans="1:31" x14ac:dyDescent="0.35">
      <c r="A5" s="5" t="s">
        <v>4</v>
      </c>
    </row>
    <row r="6" spans="1:31" x14ac:dyDescent="0.35">
      <c r="A6" s="2" t="s">
        <v>6</v>
      </c>
    </row>
    <row r="7" spans="1:31" x14ac:dyDescent="0.35">
      <c r="A7" s="2" t="s">
        <v>8</v>
      </c>
    </row>
    <row r="8" spans="1:31" x14ac:dyDescent="0.35">
      <c r="A8" s="19" t="s">
        <v>47</v>
      </c>
      <c r="B8" s="19"/>
    </row>
    <row r="9" spans="1:31" x14ac:dyDescent="0.35">
      <c r="A9" s="18" t="s">
        <v>48</v>
      </c>
      <c r="B9" s="18"/>
      <c r="C9" s="20" t="s">
        <v>49</v>
      </c>
    </row>
    <row r="10" spans="1:31" x14ac:dyDescent="0.35">
      <c r="A10" s="18" t="s">
        <v>50</v>
      </c>
      <c r="B10" s="18"/>
      <c r="C10" s="20" t="s">
        <v>51</v>
      </c>
    </row>
    <row r="11" spans="1:31" x14ac:dyDescent="0.35">
      <c r="A11" s="18" t="s">
        <v>52</v>
      </c>
      <c r="B11" s="18"/>
    </row>
    <row r="12" spans="1:31" x14ac:dyDescent="0.35">
      <c r="A12" s="18" t="s">
        <v>9</v>
      </c>
      <c r="B12" s="18" t="s">
        <v>53</v>
      </c>
      <c r="C12" s="18" t="s">
        <v>54</v>
      </c>
      <c r="D12" s="18">
        <v>2020</v>
      </c>
      <c r="E12" s="18">
        <f t="shared" ref="E12:J12" si="0">D12+1</f>
        <v>2021</v>
      </c>
      <c r="F12" s="18">
        <f t="shared" si="0"/>
        <v>2022</v>
      </c>
      <c r="G12" s="18">
        <f t="shared" si="0"/>
        <v>2023</v>
      </c>
      <c r="H12" s="18">
        <f t="shared" si="0"/>
        <v>2024</v>
      </c>
      <c r="I12" s="18">
        <f t="shared" si="0"/>
        <v>2025</v>
      </c>
      <c r="J12" s="18">
        <f t="shared" si="0"/>
        <v>2026</v>
      </c>
    </row>
    <row r="13" spans="1:31" x14ac:dyDescent="0.35">
      <c r="A13" s="18" t="s">
        <v>46</v>
      </c>
      <c r="B13" s="18">
        <v>5.6849999999999996</v>
      </c>
      <c r="C13" s="18" t="s">
        <v>55</v>
      </c>
      <c r="D13" s="18">
        <v>4750</v>
      </c>
      <c r="E13" s="18">
        <v>4750</v>
      </c>
      <c r="F13" s="18">
        <v>3000</v>
      </c>
      <c r="G13" s="18">
        <v>3000</v>
      </c>
      <c r="H13" s="18">
        <v>2400</v>
      </c>
      <c r="I13" s="18">
        <v>2400</v>
      </c>
      <c r="J13" s="18">
        <v>2400</v>
      </c>
      <c r="K13" s="19" t="s">
        <v>56</v>
      </c>
    </row>
    <row r="14" spans="1:31" x14ac:dyDescent="0.35">
      <c r="A14" s="18" t="s">
        <v>57</v>
      </c>
      <c r="B14" s="18">
        <v>3.5710000000000002</v>
      </c>
      <c r="C14" s="18" t="s">
        <v>55</v>
      </c>
      <c r="D14" s="18">
        <v>2250</v>
      </c>
      <c r="E14" s="18">
        <v>2250</v>
      </c>
      <c r="F14" s="18">
        <v>2250</v>
      </c>
      <c r="G14" s="18">
        <v>2250</v>
      </c>
      <c r="H14" s="18">
        <v>2250</v>
      </c>
      <c r="I14" s="18">
        <v>2250</v>
      </c>
      <c r="J14" s="18">
        <v>2250</v>
      </c>
      <c r="K14" s="18"/>
      <c r="R14" s="20" t="s">
        <v>58</v>
      </c>
    </row>
    <row r="15" spans="1:31" x14ac:dyDescent="0.35">
      <c r="A15" s="18" t="s">
        <v>59</v>
      </c>
      <c r="B15" s="18">
        <v>0.96799999999999997</v>
      </c>
      <c r="C15" s="18" t="s">
        <v>55</v>
      </c>
      <c r="D15" s="18">
        <v>2500</v>
      </c>
      <c r="E15" s="18">
        <v>2500</v>
      </c>
      <c r="F15" s="18">
        <v>2500</v>
      </c>
      <c r="G15" s="18">
        <v>2500</v>
      </c>
      <c r="H15" s="18">
        <v>2500</v>
      </c>
      <c r="I15" s="18">
        <v>2500</v>
      </c>
      <c r="J15" s="18">
        <v>2500</v>
      </c>
    </row>
    <row r="16" spans="1:31" ht="15.75" customHeight="1" x14ac:dyDescent="0.35">
      <c r="A16" s="18" t="s">
        <v>60</v>
      </c>
      <c r="B16" s="18">
        <v>8.3800000000000008</v>
      </c>
      <c r="C16" s="21" t="s">
        <v>55</v>
      </c>
      <c r="D16" s="22">
        <v>2000</v>
      </c>
      <c r="E16" s="22">
        <v>2000</v>
      </c>
      <c r="F16" s="22">
        <v>2000</v>
      </c>
      <c r="G16" s="22">
        <v>2000</v>
      </c>
      <c r="H16" s="22">
        <v>2000</v>
      </c>
      <c r="I16" s="22">
        <v>2000</v>
      </c>
      <c r="J16" s="22">
        <v>2000</v>
      </c>
      <c r="K16" s="21" t="s">
        <v>61</v>
      </c>
      <c r="L16" s="21"/>
      <c r="M16" s="23"/>
    </row>
    <row r="17" spans="1:33" ht="15.75" customHeight="1" x14ac:dyDescent="0.35">
      <c r="A17" s="18" t="s">
        <v>62</v>
      </c>
      <c r="B17" s="18">
        <v>28.64</v>
      </c>
      <c r="C17" s="18" t="s">
        <v>55</v>
      </c>
      <c r="D17" s="18">
        <v>2500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 t="s">
        <v>63</v>
      </c>
      <c r="R17" s="24"/>
    </row>
    <row r="18" spans="1:33" ht="15.75" customHeight="1" x14ac:dyDescent="0.35">
      <c r="A18" s="18" t="s">
        <v>64</v>
      </c>
      <c r="B18" s="18">
        <v>39.35</v>
      </c>
      <c r="C18" s="18" t="s">
        <v>55</v>
      </c>
      <c r="D18" s="18">
        <v>2500</v>
      </c>
      <c r="E18" s="18">
        <v>2500</v>
      </c>
      <c r="F18" s="18">
        <v>2500</v>
      </c>
      <c r="G18" s="18">
        <v>2500</v>
      </c>
      <c r="H18" s="18">
        <v>2500</v>
      </c>
      <c r="I18" s="18">
        <v>2500</v>
      </c>
      <c r="J18" s="18">
        <v>2500</v>
      </c>
    </row>
    <row r="19" spans="1:33" ht="15.75" customHeight="1" x14ac:dyDescent="0.35">
      <c r="A19" s="18" t="s">
        <v>65</v>
      </c>
      <c r="B19" s="18">
        <v>4.665</v>
      </c>
      <c r="C19" s="18" t="s">
        <v>55</v>
      </c>
      <c r="D19" s="25">
        <v>1500</v>
      </c>
      <c r="E19" s="25">
        <v>1500</v>
      </c>
      <c r="F19" s="25">
        <v>1500</v>
      </c>
      <c r="G19" s="25">
        <v>1500</v>
      </c>
      <c r="H19" s="25">
        <v>1500</v>
      </c>
      <c r="I19" s="25">
        <v>1500</v>
      </c>
      <c r="J19" s="25">
        <v>1500</v>
      </c>
    </row>
    <row r="20" spans="1:33" ht="15.75" customHeight="1" x14ac:dyDescent="0.35">
      <c r="A20" s="18" t="s">
        <v>66</v>
      </c>
      <c r="B20" s="18">
        <v>1.341</v>
      </c>
      <c r="C20" s="18" t="s">
        <v>55</v>
      </c>
      <c r="D20" s="18">
        <v>2000</v>
      </c>
      <c r="E20" s="18">
        <v>2000</v>
      </c>
      <c r="F20" s="18">
        <v>2000</v>
      </c>
      <c r="G20" s="18">
        <v>2000</v>
      </c>
      <c r="H20" s="18">
        <v>2000</v>
      </c>
      <c r="I20" s="18">
        <v>2000</v>
      </c>
      <c r="J20" s="18">
        <v>2000</v>
      </c>
    </row>
    <row r="21" spans="1:33" ht="15.75" customHeight="1" x14ac:dyDescent="0.35">
      <c r="A21" s="18" t="s">
        <v>67</v>
      </c>
      <c r="B21" s="18">
        <v>6.0380000000000003</v>
      </c>
      <c r="C21" s="18" t="s">
        <v>55</v>
      </c>
      <c r="D21" s="18">
        <v>2500</v>
      </c>
      <c r="E21" s="18">
        <v>2500</v>
      </c>
      <c r="F21" s="18">
        <v>2500</v>
      </c>
      <c r="G21" s="18">
        <v>2500</v>
      </c>
      <c r="H21" s="18">
        <v>2500</v>
      </c>
      <c r="I21" s="18">
        <v>2500</v>
      </c>
      <c r="J21" s="18">
        <v>2500</v>
      </c>
    </row>
    <row r="22" spans="1:33" ht="15.75" customHeight="1" x14ac:dyDescent="0.35">
      <c r="A22" s="18" t="s">
        <v>68</v>
      </c>
      <c r="B22" s="18">
        <v>6.8730000000000002</v>
      </c>
      <c r="C22" s="18" t="s">
        <v>55</v>
      </c>
      <c r="D22" s="18">
        <v>2500</v>
      </c>
      <c r="E22" s="18">
        <v>2500</v>
      </c>
      <c r="F22" s="18">
        <v>2500</v>
      </c>
      <c r="G22" s="18">
        <v>2500</v>
      </c>
      <c r="H22" s="18">
        <v>2500</v>
      </c>
      <c r="I22" s="18">
        <v>2500</v>
      </c>
      <c r="J22" s="18">
        <v>2500</v>
      </c>
    </row>
    <row r="23" spans="1:33" ht="15.75" customHeight="1" x14ac:dyDescent="0.35">
      <c r="A23" s="18" t="s">
        <v>69</v>
      </c>
      <c r="B23" s="18">
        <v>8.8849999999999998</v>
      </c>
      <c r="C23" s="18" t="s">
        <v>55</v>
      </c>
      <c r="D23" s="18">
        <v>5000</v>
      </c>
      <c r="E23" s="18">
        <v>5000</v>
      </c>
      <c r="F23" s="18">
        <v>5000</v>
      </c>
      <c r="G23" s="18">
        <v>5000</v>
      </c>
      <c r="H23" s="18">
        <v>5000</v>
      </c>
      <c r="I23" s="18">
        <v>5000</v>
      </c>
      <c r="J23" s="18">
        <v>5000</v>
      </c>
    </row>
    <row r="24" spans="1:33" ht="15.75" customHeight="1" x14ac:dyDescent="0.35">
      <c r="A24" s="18" t="s">
        <v>70</v>
      </c>
      <c r="B24" s="18">
        <v>4.1760000000000002</v>
      </c>
      <c r="C24" s="18" t="s">
        <v>55</v>
      </c>
      <c r="D24" s="18">
        <v>2500</v>
      </c>
      <c r="E24" s="18">
        <v>2500</v>
      </c>
      <c r="F24" s="18">
        <v>2500</v>
      </c>
      <c r="G24" s="18">
        <v>2500</v>
      </c>
      <c r="H24" s="18">
        <v>2500</v>
      </c>
      <c r="I24" s="18">
        <v>2500</v>
      </c>
      <c r="J24" s="18">
        <v>2500</v>
      </c>
    </row>
    <row r="25" spans="1:33" ht="15.75" customHeight="1" x14ac:dyDescent="0.35">
      <c r="A25" s="18" t="s">
        <v>71</v>
      </c>
      <c r="B25" s="18">
        <v>0.624</v>
      </c>
      <c r="C25" s="18" t="s">
        <v>55</v>
      </c>
      <c r="D25" s="18">
        <v>4000</v>
      </c>
      <c r="E25" s="18">
        <v>4000</v>
      </c>
      <c r="F25" s="18">
        <v>4000</v>
      </c>
      <c r="G25" s="18">
        <v>4000</v>
      </c>
      <c r="H25" s="18">
        <v>4000</v>
      </c>
      <c r="I25" s="18">
        <v>4000</v>
      </c>
      <c r="J25" s="18">
        <v>4000</v>
      </c>
      <c r="K25" s="18" t="s">
        <v>72</v>
      </c>
    </row>
    <row r="26" spans="1:33" ht="15.75" customHeight="1" x14ac:dyDescent="0.35">
      <c r="A26" s="18" t="s">
        <v>74</v>
      </c>
      <c r="B26" s="18">
        <f>B27-SUM(B13:B25)</f>
        <v>210.304</v>
      </c>
      <c r="C26" s="18"/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/>
    </row>
    <row r="27" spans="1:33" ht="15.75" customHeight="1" x14ac:dyDescent="0.35">
      <c r="A27" s="18" t="s">
        <v>73</v>
      </c>
      <c r="B27" s="18">
        <v>329.5</v>
      </c>
    </row>
    <row r="28" spans="1:33" ht="15.7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9"/>
    </row>
    <row r="29" spans="1:33" x14ac:dyDescent="0.35">
      <c r="A29" s="6" t="s">
        <v>7</v>
      </c>
    </row>
    <row r="30" spans="1:33" x14ac:dyDescent="0.35">
      <c r="A30" s="2"/>
    </row>
    <row r="31" spans="1:33" x14ac:dyDescent="0.35">
      <c r="A31" s="2" t="s">
        <v>11</v>
      </c>
    </row>
    <row r="32" spans="1:33" x14ac:dyDescent="0.35">
      <c r="C32" s="17">
        <v>2020</v>
      </c>
      <c r="D32" s="17">
        <v>2021</v>
      </c>
      <c r="E32" s="17">
        <v>2022</v>
      </c>
      <c r="F32" s="17">
        <v>2023</v>
      </c>
      <c r="G32" s="17">
        <v>2024</v>
      </c>
      <c r="H32" s="17">
        <v>2025</v>
      </c>
      <c r="I32" s="17">
        <v>2026</v>
      </c>
      <c r="J32" s="17">
        <v>2027</v>
      </c>
      <c r="K32" s="17">
        <v>2028</v>
      </c>
      <c r="L32" s="17">
        <v>2029</v>
      </c>
      <c r="M32" s="17">
        <v>2030</v>
      </c>
      <c r="N32" s="17">
        <v>2031</v>
      </c>
      <c r="O32" s="17">
        <v>2032</v>
      </c>
      <c r="P32" s="17">
        <v>2033</v>
      </c>
      <c r="Q32" s="17">
        <v>2034</v>
      </c>
      <c r="R32" s="17">
        <v>2035</v>
      </c>
      <c r="S32" s="17">
        <v>2036</v>
      </c>
      <c r="T32" s="17">
        <v>2037</v>
      </c>
      <c r="U32" s="17">
        <v>2038</v>
      </c>
      <c r="V32" s="17">
        <v>2039</v>
      </c>
      <c r="W32" s="17">
        <v>2040</v>
      </c>
      <c r="X32" s="17">
        <v>2041</v>
      </c>
      <c r="Y32" s="17">
        <v>2042</v>
      </c>
      <c r="Z32" s="17">
        <v>2043</v>
      </c>
      <c r="AA32" s="17">
        <v>2044</v>
      </c>
      <c r="AB32" s="17">
        <v>2045</v>
      </c>
      <c r="AC32" s="17">
        <v>2046</v>
      </c>
      <c r="AD32" s="17">
        <v>2047</v>
      </c>
      <c r="AE32" s="17">
        <v>2048</v>
      </c>
      <c r="AF32" s="17">
        <v>2049</v>
      </c>
      <c r="AG32" s="17">
        <v>2050</v>
      </c>
    </row>
    <row r="33" spans="1:33" x14ac:dyDescent="0.35">
      <c r="C33" s="2">
        <f>SUMPRODUCT(D13:D26,$B$13:$B$26)/SUM($B$13:$B$26)</f>
        <v>981.82549317147198</v>
      </c>
      <c r="D33" s="2">
        <f t="shared" ref="D33:I33" si="1">SUMPRODUCT(E13:E26,$B$13:$B$26)/SUM($B$13:$B$26)</f>
        <v>764.52655538694989</v>
      </c>
      <c r="E33" s="2">
        <f t="shared" si="1"/>
        <v>734.33308042488625</v>
      </c>
      <c r="F33" s="2">
        <f t="shared" si="1"/>
        <v>734.33308042488625</v>
      </c>
      <c r="G33" s="2">
        <f t="shared" si="1"/>
        <v>723.98103186646438</v>
      </c>
      <c r="H33" s="2">
        <f t="shared" si="1"/>
        <v>723.98103186646438</v>
      </c>
      <c r="I33" s="2">
        <f t="shared" si="1"/>
        <v>723.98103186646438</v>
      </c>
      <c r="J33" s="2">
        <f>I33</f>
        <v>723.98103186646438</v>
      </c>
      <c r="K33" s="2">
        <f t="shared" ref="K33:AG33" si="2">J33</f>
        <v>723.98103186646438</v>
      </c>
      <c r="L33" s="2">
        <f t="shared" si="2"/>
        <v>723.98103186646438</v>
      </c>
      <c r="M33" s="2">
        <f t="shared" si="2"/>
        <v>723.98103186646438</v>
      </c>
      <c r="N33" s="2">
        <f t="shared" si="2"/>
        <v>723.98103186646438</v>
      </c>
      <c r="O33" s="2">
        <f t="shared" si="2"/>
        <v>723.98103186646438</v>
      </c>
      <c r="P33" s="2">
        <f t="shared" si="2"/>
        <v>723.98103186646438</v>
      </c>
      <c r="Q33" s="2">
        <f t="shared" si="2"/>
        <v>723.98103186646438</v>
      </c>
      <c r="R33" s="2">
        <f t="shared" si="2"/>
        <v>723.98103186646438</v>
      </c>
      <c r="S33" s="2">
        <f t="shared" si="2"/>
        <v>723.98103186646438</v>
      </c>
      <c r="T33" s="2">
        <f t="shared" si="2"/>
        <v>723.98103186646438</v>
      </c>
      <c r="U33" s="2">
        <f t="shared" si="2"/>
        <v>723.98103186646438</v>
      </c>
      <c r="V33" s="2">
        <f t="shared" si="2"/>
        <v>723.98103186646438</v>
      </c>
      <c r="W33" s="2">
        <f t="shared" si="2"/>
        <v>723.98103186646438</v>
      </c>
      <c r="X33" s="2">
        <f t="shared" si="2"/>
        <v>723.98103186646438</v>
      </c>
      <c r="Y33" s="2">
        <f t="shared" si="2"/>
        <v>723.98103186646438</v>
      </c>
      <c r="Z33" s="2">
        <f t="shared" si="2"/>
        <v>723.98103186646438</v>
      </c>
      <c r="AA33" s="2">
        <f t="shared" si="2"/>
        <v>723.98103186646438</v>
      </c>
      <c r="AB33" s="2">
        <f t="shared" si="2"/>
        <v>723.98103186646438</v>
      </c>
      <c r="AC33" s="2">
        <f t="shared" si="2"/>
        <v>723.98103186646438</v>
      </c>
      <c r="AD33" s="2">
        <f t="shared" si="2"/>
        <v>723.98103186646438</v>
      </c>
      <c r="AE33" s="2">
        <f t="shared" si="2"/>
        <v>723.98103186646438</v>
      </c>
      <c r="AF33" s="2">
        <f t="shared" si="2"/>
        <v>723.98103186646438</v>
      </c>
      <c r="AG33" s="2">
        <f t="shared" si="2"/>
        <v>723.98103186646438</v>
      </c>
    </row>
    <row r="34" spans="1:33" x14ac:dyDescent="0.35">
      <c r="A34" s="2"/>
    </row>
    <row r="35" spans="1:33" x14ac:dyDescent="0.35">
      <c r="A35" s="2" t="s">
        <v>100</v>
      </c>
    </row>
    <row r="36" spans="1:33" x14ac:dyDescent="0.35">
      <c r="C36" s="17">
        <v>2020</v>
      </c>
      <c r="D36" s="17">
        <v>2021</v>
      </c>
      <c r="E36" s="17">
        <v>2022</v>
      </c>
      <c r="F36" s="17">
        <v>2023</v>
      </c>
      <c r="G36" s="17">
        <v>2024</v>
      </c>
      <c r="H36" s="17">
        <v>2025</v>
      </c>
      <c r="I36" s="17">
        <v>2026</v>
      </c>
      <c r="J36" s="17">
        <v>2027</v>
      </c>
      <c r="K36" s="17">
        <v>2028</v>
      </c>
      <c r="L36" s="17">
        <v>2029</v>
      </c>
      <c r="M36" s="17">
        <v>2030</v>
      </c>
      <c r="N36" s="17">
        <v>2031</v>
      </c>
      <c r="O36" s="17">
        <v>2032</v>
      </c>
      <c r="P36" s="17">
        <v>2033</v>
      </c>
      <c r="Q36" s="17">
        <v>2034</v>
      </c>
      <c r="R36" s="17">
        <v>2035</v>
      </c>
      <c r="S36" s="17">
        <v>2036</v>
      </c>
      <c r="T36" s="17">
        <v>2037</v>
      </c>
      <c r="U36" s="17">
        <v>2038</v>
      </c>
      <c r="V36" s="17">
        <v>2039</v>
      </c>
      <c r="W36" s="17">
        <v>2040</v>
      </c>
      <c r="X36" s="17">
        <v>2041</v>
      </c>
      <c r="Y36" s="17">
        <v>2042</v>
      </c>
      <c r="Z36" s="17">
        <v>2043</v>
      </c>
      <c r="AA36" s="17">
        <v>2044</v>
      </c>
      <c r="AB36" s="17">
        <v>2045</v>
      </c>
      <c r="AC36" s="17">
        <v>2046</v>
      </c>
      <c r="AD36" s="17">
        <v>2047</v>
      </c>
      <c r="AE36" s="17">
        <v>2048</v>
      </c>
      <c r="AF36" s="17">
        <v>2049</v>
      </c>
      <c r="AG36" s="17">
        <v>2050</v>
      </c>
    </row>
    <row r="37" spans="1:33" x14ac:dyDescent="0.35">
      <c r="B37" s="2"/>
      <c r="C37" s="2">
        <f>(A3+$C$33)*About!$B$33</f>
        <v>3096.5241086096053</v>
      </c>
      <c r="D37" s="2">
        <f>(B3+$C$33)*About!$B$33</f>
        <v>3893.0930603402958</v>
      </c>
      <c r="E37" s="2">
        <f>(C3+$C$33)*About!$B$33</f>
        <v>2915.3312930814727</v>
      </c>
      <c r="F37" s="2">
        <f>(D3+$C$33)*About!$B$33</f>
        <v>2177.2869929414182</v>
      </c>
      <c r="G37" s="2">
        <f>(E3+$C$33)*About!$B$33</f>
        <v>1566.1036769418417</v>
      </c>
      <c r="H37" s="2">
        <f>(F3+$C$33)*About!$B$33</f>
        <v>1079.6376114496495</v>
      </c>
      <c r="I37" s="2">
        <f>(G3+$C$33)*About!$B$33</f>
        <v>975.08432212067282</v>
      </c>
      <c r="J37" s="2">
        <f>(H3+$C$33)*About!$B$33</f>
        <v>975.08432212067282</v>
      </c>
      <c r="K37" s="2">
        <f>(I3+$C$33)*About!$B$33</f>
        <v>975.08432212067305</v>
      </c>
      <c r="L37" s="2">
        <f>(J3+$C$33)*About!$B$33</f>
        <v>975.08432212067305</v>
      </c>
      <c r="M37" s="2">
        <f>(K3+$C$33)*About!$B$33</f>
        <v>975.08432212067282</v>
      </c>
      <c r="N37" s="2">
        <f>(L3+$C$33)*About!$B$33</f>
        <v>959.88914955296025</v>
      </c>
      <c r="O37" s="2">
        <f>(M3+$C$33)*About!$B$33</f>
        <v>918.8195189887366</v>
      </c>
      <c r="P37" s="2">
        <f>(N3+$C$33)*About!$B$33</f>
        <v>899.64800277457891</v>
      </c>
      <c r="Q37" s="2">
        <f>(O3+$C$33)*About!$B$33</f>
        <v>899.64800277457891</v>
      </c>
      <c r="R37" s="2">
        <f>(P3+$C$33)*About!$B$33</f>
        <v>888.71929334682886</v>
      </c>
      <c r="S37" s="2">
        <f>(Q3+$C$33)*About!$B$33</f>
        <v>882.16206769017879</v>
      </c>
      <c r="T37" s="2">
        <f>(R3+$C$33)*About!$B$33</f>
        <v>882.16206769017879</v>
      </c>
      <c r="U37" s="2">
        <f>(S3+$C$33)*About!$B$33</f>
        <v>882.16206769017879</v>
      </c>
      <c r="V37" s="2">
        <f>(T3+$C$33)*About!$B$33</f>
        <v>882.16206769017879</v>
      </c>
      <c r="W37" s="2">
        <f>(U3+$C$33)*About!$B$33</f>
        <v>882.16206769017879</v>
      </c>
      <c r="X37" s="2">
        <f>(V3+$C$33)*About!$B$33</f>
        <v>882.16206769017879</v>
      </c>
      <c r="Y37" s="2">
        <f>(W3+$C$33)*About!$B$33</f>
        <v>882.16206769017879</v>
      </c>
      <c r="Z37" s="2">
        <f>(X3+$C$33)*About!$B$33</f>
        <v>882.16206769017879</v>
      </c>
      <c r="AA37" s="2">
        <f>(Y3+$C$33)*About!$B$33</f>
        <v>882.16206769017879</v>
      </c>
      <c r="AB37" s="2">
        <f>(Z3+$C$33)*About!$B$33</f>
        <v>882.16206769017879</v>
      </c>
      <c r="AC37" s="2">
        <f>(AA3+$C$33)*About!$B$33</f>
        <v>882.16206769017879</v>
      </c>
      <c r="AD37" s="2">
        <f>(AB3+$C$33)*About!$B$33</f>
        <v>882.16206769017879</v>
      </c>
      <c r="AE37" s="2">
        <f>(AC3+$C$33)*About!$B$33</f>
        <v>882.16206769017879</v>
      </c>
      <c r="AF37" s="2">
        <f>(AD3+$C$33)*About!$B$33</f>
        <v>882.16206769017879</v>
      </c>
      <c r="AG37" s="2">
        <f>(AE3+$C$33)*About!$B$33</f>
        <v>878.83422644100801</v>
      </c>
    </row>
    <row r="39" spans="1:33" x14ac:dyDescent="0.35">
      <c r="A39" s="17" t="s">
        <v>34</v>
      </c>
      <c r="C39" s="17">
        <v>2020</v>
      </c>
      <c r="D39" s="17">
        <v>2021</v>
      </c>
      <c r="E39" s="17">
        <v>2022</v>
      </c>
      <c r="F39" s="17">
        <v>2023</v>
      </c>
      <c r="G39" s="17">
        <v>2024</v>
      </c>
      <c r="H39" s="17">
        <v>2025</v>
      </c>
      <c r="I39" s="17">
        <v>2026</v>
      </c>
      <c r="J39" s="17">
        <v>2027</v>
      </c>
      <c r="K39" s="17">
        <v>2028</v>
      </c>
      <c r="L39" s="17">
        <v>2029</v>
      </c>
      <c r="M39" s="17">
        <v>2030</v>
      </c>
      <c r="N39" s="17">
        <v>2031</v>
      </c>
      <c r="O39" s="17">
        <v>2032</v>
      </c>
      <c r="P39" s="17">
        <v>2033</v>
      </c>
      <c r="Q39" s="17">
        <v>2034</v>
      </c>
      <c r="R39" s="17">
        <v>2035</v>
      </c>
      <c r="S39" s="17">
        <v>2036</v>
      </c>
      <c r="T39" s="17">
        <v>2037</v>
      </c>
      <c r="U39" s="17">
        <v>2038</v>
      </c>
      <c r="V39" s="17">
        <v>2039</v>
      </c>
      <c r="W39" s="17">
        <v>2040</v>
      </c>
      <c r="X39" s="17">
        <v>2041</v>
      </c>
      <c r="Y39" s="17">
        <v>2042</v>
      </c>
      <c r="Z39" s="17">
        <v>2043</v>
      </c>
      <c r="AA39" s="17">
        <v>2044</v>
      </c>
      <c r="AB39" s="17">
        <v>2045</v>
      </c>
      <c r="AC39" s="17">
        <v>2046</v>
      </c>
      <c r="AD39" s="17">
        <v>2047</v>
      </c>
      <c r="AE39" s="17">
        <v>2048</v>
      </c>
      <c r="AF39" s="17">
        <v>2049</v>
      </c>
      <c r="AG39" s="17">
        <v>2050</v>
      </c>
    </row>
    <row r="40" spans="1:33" x14ac:dyDescent="0.35">
      <c r="A40" s="17" t="s">
        <v>44</v>
      </c>
      <c r="C40" s="17">
        <v>49824</v>
      </c>
      <c r="D40" s="17">
        <v>46173.599999999999</v>
      </c>
      <c r="E40" s="17">
        <v>43530.5</v>
      </c>
      <c r="F40" s="17">
        <v>41513.300000000003</v>
      </c>
      <c r="G40" s="17">
        <v>39946.300000000003</v>
      </c>
      <c r="H40" s="17">
        <v>38679.5</v>
      </c>
      <c r="I40" s="17">
        <v>37326.699999999997</v>
      </c>
      <c r="J40" s="17">
        <v>36099.199999999997</v>
      </c>
      <c r="K40" s="17">
        <v>34664.5</v>
      </c>
      <c r="L40" s="17">
        <v>33628.9</v>
      </c>
      <c r="M40" s="17">
        <v>32666.3</v>
      </c>
      <c r="N40" s="17">
        <v>32118.799999999999</v>
      </c>
      <c r="O40" s="17">
        <v>31643.200000000001</v>
      </c>
      <c r="P40" s="17">
        <v>31237.200000000001</v>
      </c>
      <c r="Q40" s="17">
        <v>30885.3</v>
      </c>
      <c r="R40" s="17">
        <v>30578</v>
      </c>
      <c r="S40" s="17">
        <v>30305.7</v>
      </c>
      <c r="T40" s="17">
        <v>30065.9</v>
      </c>
      <c r="U40" s="17">
        <v>29852.9</v>
      </c>
      <c r="V40" s="17">
        <v>29660.9</v>
      </c>
      <c r="W40" s="17">
        <v>29486.9</v>
      </c>
      <c r="X40" s="17">
        <v>29330.6</v>
      </c>
      <c r="Y40" s="17">
        <v>29189.200000000001</v>
      </c>
      <c r="Z40" s="17">
        <v>29060.400000000001</v>
      </c>
      <c r="AA40" s="17">
        <v>28942.9</v>
      </c>
      <c r="AB40" s="17">
        <v>28835.1</v>
      </c>
      <c r="AC40" s="17">
        <v>28735.8</v>
      </c>
      <c r="AD40" s="17">
        <v>28643.9</v>
      </c>
      <c r="AE40" s="17">
        <v>28558.5</v>
      </c>
      <c r="AF40" s="17">
        <v>28478.6</v>
      </c>
      <c r="AG40" s="17">
        <v>28404.1</v>
      </c>
    </row>
    <row r="42" spans="1:33" x14ac:dyDescent="0.35">
      <c r="A42" s="17" t="s">
        <v>13</v>
      </c>
    </row>
    <row r="43" spans="1:33" x14ac:dyDescent="0.35">
      <c r="C43" s="17">
        <v>2020</v>
      </c>
      <c r="D43" s="17">
        <v>2021</v>
      </c>
      <c r="E43" s="17">
        <v>2022</v>
      </c>
      <c r="F43" s="17">
        <v>2023</v>
      </c>
      <c r="G43" s="17">
        <v>2024</v>
      </c>
      <c r="H43" s="17">
        <v>2025</v>
      </c>
      <c r="I43" s="17">
        <v>2026</v>
      </c>
      <c r="J43" s="17">
        <v>2027</v>
      </c>
      <c r="K43" s="17">
        <v>2028</v>
      </c>
      <c r="L43" s="17">
        <v>2029</v>
      </c>
      <c r="M43" s="17">
        <v>2030</v>
      </c>
      <c r="N43" s="17">
        <v>2031</v>
      </c>
      <c r="O43" s="17">
        <v>2032</v>
      </c>
      <c r="P43" s="17">
        <v>2033</v>
      </c>
      <c r="Q43" s="17">
        <v>2034</v>
      </c>
      <c r="R43" s="17">
        <v>2035</v>
      </c>
      <c r="S43" s="17">
        <v>2036</v>
      </c>
      <c r="T43" s="17">
        <v>2037</v>
      </c>
      <c r="U43" s="17">
        <v>2038</v>
      </c>
      <c r="V43" s="17">
        <v>2039</v>
      </c>
      <c r="W43" s="17">
        <v>2040</v>
      </c>
      <c r="X43" s="17">
        <v>2041</v>
      </c>
      <c r="Y43" s="17">
        <v>2042</v>
      </c>
      <c r="Z43" s="17">
        <v>2043</v>
      </c>
      <c r="AA43" s="17">
        <v>2044</v>
      </c>
      <c r="AB43" s="17">
        <v>2045</v>
      </c>
      <c r="AC43" s="17">
        <v>2046</v>
      </c>
      <c r="AD43" s="17">
        <v>2047</v>
      </c>
      <c r="AE43" s="17">
        <v>2048</v>
      </c>
      <c r="AF43" s="17">
        <v>2049</v>
      </c>
      <c r="AG43" s="17">
        <v>2050</v>
      </c>
    </row>
    <row r="44" spans="1:33" x14ac:dyDescent="0.35">
      <c r="A44" s="7"/>
      <c r="B44" s="7"/>
      <c r="C44" s="7">
        <f>C37/C40</f>
        <v>6.2149247523474734E-2</v>
      </c>
      <c r="D44" s="7">
        <f t="shared" ref="D44:AG44" si="3">D37/D40</f>
        <v>8.4314263136084172E-2</v>
      </c>
      <c r="E44" s="7">
        <f t="shared" si="3"/>
        <v>6.697215269940554E-2</v>
      </c>
      <c r="F44" s="7">
        <f t="shared" si="3"/>
        <v>5.2447938201526212E-2</v>
      </c>
      <c r="G44" s="7">
        <f t="shared" si="3"/>
        <v>3.9205224938025342E-2</v>
      </c>
      <c r="H44" s="7">
        <f t="shared" si="3"/>
        <v>2.7912398336318967E-2</v>
      </c>
      <c r="I44" s="7">
        <f t="shared" si="3"/>
        <v>2.6122971549070045E-2</v>
      </c>
      <c r="J44" s="7">
        <f t="shared" si="3"/>
        <v>2.7011244629262503E-2</v>
      </c>
      <c r="K44" s="7">
        <f t="shared" si="3"/>
        <v>2.8129190443268275E-2</v>
      </c>
      <c r="L44" s="7">
        <f t="shared" si="3"/>
        <v>2.8995427210544295E-2</v>
      </c>
      <c r="M44" s="7">
        <f t="shared" si="3"/>
        <v>2.9849855114312696E-2</v>
      </c>
      <c r="N44" s="7">
        <f t="shared" si="3"/>
        <v>2.9885585686668253E-2</v>
      </c>
      <c r="O44" s="7">
        <f t="shared" si="3"/>
        <v>2.9036871080950617E-2</v>
      </c>
      <c r="P44" s="7">
        <f t="shared" si="3"/>
        <v>2.8800532787016088E-2</v>
      </c>
      <c r="Q44" s="7">
        <f t="shared" si="3"/>
        <v>2.9128679429197026E-2</v>
      </c>
      <c r="R44" s="7">
        <f t="shared" si="3"/>
        <v>2.9064009855020893E-2</v>
      </c>
      <c r="S44" s="7">
        <f t="shared" si="3"/>
        <v>2.9108783749927529E-2</v>
      </c>
      <c r="T44" s="7">
        <f t="shared" si="3"/>
        <v>2.9340949969572795E-2</v>
      </c>
      <c r="U44" s="7">
        <f t="shared" si="3"/>
        <v>2.955029721367702E-2</v>
      </c>
      <c r="V44" s="7">
        <f t="shared" si="3"/>
        <v>2.9741581263217864E-2</v>
      </c>
      <c r="W44" s="7">
        <f t="shared" si="3"/>
        <v>2.991708411837727E-2</v>
      </c>
      <c r="X44" s="7">
        <f t="shared" si="3"/>
        <v>3.0076509436908171E-2</v>
      </c>
      <c r="Y44" s="7">
        <f t="shared" si="3"/>
        <v>3.0222207792271756E-2</v>
      </c>
      <c r="Z44" s="7">
        <f t="shared" si="3"/>
        <v>3.0356157096604958E-2</v>
      </c>
      <c r="AA44" s="7">
        <f t="shared" si="3"/>
        <v>3.0479394521287735E-2</v>
      </c>
      <c r="AB44" s="7">
        <f t="shared" si="3"/>
        <v>3.0593341715138108E-2</v>
      </c>
      <c r="AC44" s="7">
        <f t="shared" si="3"/>
        <v>3.0699060673103892E-2</v>
      </c>
      <c r="AD44" s="7">
        <f t="shared" si="3"/>
        <v>3.0797554372490436E-2</v>
      </c>
      <c r="AE44" s="7">
        <f t="shared" si="3"/>
        <v>3.0889649935752186E-2</v>
      </c>
      <c r="AF44" s="7">
        <f t="shared" si="3"/>
        <v>3.0976314414689586E-2</v>
      </c>
      <c r="AG44" s="7">
        <f t="shared" si="3"/>
        <v>3.0940400380262287E-2</v>
      </c>
    </row>
    <row r="56" spans="2:12" x14ac:dyDescent="0.35">
      <c r="B56" s="10"/>
      <c r="C56" s="8"/>
      <c r="D56" s="8"/>
      <c r="E56" s="8"/>
      <c r="F56" s="8"/>
      <c r="G56" s="8"/>
      <c r="H56" s="8"/>
      <c r="I56" s="8"/>
      <c r="J56" s="8"/>
      <c r="K56" s="8"/>
      <c r="L56" s="7"/>
    </row>
  </sheetData>
  <hyperlinks>
    <hyperlink ref="C9" r:id="rId1" xr:uid="{BB4A6F4E-D205-46EA-A5D8-C59163B504EA}"/>
    <hyperlink ref="C10" r:id="rId2" xr:uid="{DE067B7F-265D-4447-A0DB-50ABB6C30395}"/>
    <hyperlink ref="R14" r:id="rId3" xr:uid="{FEEBDAAE-D1ED-493C-AED2-FA0FC8A3A1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9DB8-910A-422D-8387-227BB59B1D40}">
  <dimension ref="A1:AI80"/>
  <sheetViews>
    <sheetView topLeftCell="A65" workbookViewId="0">
      <selection activeCell="C38" sqref="C38"/>
    </sheetView>
  </sheetViews>
  <sheetFormatPr defaultRowHeight="14.5" x14ac:dyDescent="0.35"/>
  <cols>
    <col min="1" max="1" width="51.81640625" style="17" customWidth="1"/>
    <col min="2" max="2" width="31" style="17" customWidth="1"/>
    <col min="3" max="3" width="36.453125" style="17" customWidth="1"/>
    <col min="4" max="4" width="10.7265625" style="17" customWidth="1"/>
    <col min="5" max="5" width="14.36328125" style="17" customWidth="1"/>
    <col min="6" max="6" width="11.81640625" style="17" customWidth="1"/>
    <col min="7" max="7" width="13.08984375" style="17" customWidth="1"/>
    <col min="8" max="8" width="11" style="17" customWidth="1"/>
    <col min="9" max="9" width="10.7265625" style="17" customWidth="1"/>
    <col min="10" max="10" width="11.81640625" style="17" customWidth="1"/>
    <col min="11" max="16384" width="8.7265625" style="17"/>
  </cols>
  <sheetData>
    <row r="1" spans="1:35" x14ac:dyDescent="0.35">
      <c r="D1" s="17" t="s">
        <v>24</v>
      </c>
    </row>
    <row r="2" spans="1:35" x14ac:dyDescent="0.35">
      <c r="B2" s="17">
        <v>2020</v>
      </c>
      <c r="C2" s="17">
        <v>2021</v>
      </c>
      <c r="D2" s="17">
        <v>2022</v>
      </c>
      <c r="E2" s="17">
        <v>2023</v>
      </c>
      <c r="F2" s="17">
        <v>2024</v>
      </c>
      <c r="G2" s="17">
        <v>2025</v>
      </c>
      <c r="H2" s="17">
        <v>2026</v>
      </c>
      <c r="I2" s="17">
        <v>2027</v>
      </c>
      <c r="J2" s="17">
        <v>2028</v>
      </c>
      <c r="K2" s="17">
        <v>2029</v>
      </c>
      <c r="L2" s="17">
        <v>2030</v>
      </c>
      <c r="M2" s="17">
        <v>2031</v>
      </c>
      <c r="N2" s="17">
        <v>2032</v>
      </c>
      <c r="O2" s="17">
        <v>2033</v>
      </c>
      <c r="P2" s="17">
        <v>2034</v>
      </c>
      <c r="Q2" s="17">
        <v>2035</v>
      </c>
      <c r="R2" s="17">
        <v>2036</v>
      </c>
      <c r="S2" s="17">
        <v>2037</v>
      </c>
      <c r="T2" s="17">
        <v>2038</v>
      </c>
      <c r="U2" s="17">
        <v>2039</v>
      </c>
      <c r="V2" s="17">
        <v>2040</v>
      </c>
      <c r="W2" s="17">
        <v>2041</v>
      </c>
      <c r="X2" s="17">
        <v>2042</v>
      </c>
      <c r="Y2" s="17">
        <v>2043</v>
      </c>
      <c r="Z2" s="17">
        <v>2044</v>
      </c>
      <c r="AA2" s="17">
        <v>2045</v>
      </c>
      <c r="AB2" s="17">
        <v>2046</v>
      </c>
      <c r="AC2" s="17">
        <v>2047</v>
      </c>
      <c r="AD2" s="17">
        <v>2048</v>
      </c>
      <c r="AE2" s="17">
        <v>2049</v>
      </c>
      <c r="AF2" s="17">
        <v>2050</v>
      </c>
    </row>
    <row r="3" spans="1:35" x14ac:dyDescent="0.35">
      <c r="A3" s="17" t="s">
        <v>2</v>
      </c>
      <c r="B3" s="11">
        <f>SUM('PEV Sales by Manufacturer'!B4:K4)</f>
        <v>687269</v>
      </c>
      <c r="C3" s="11">
        <f>SUM('PEV Sales by Manufacturer'!B4:L4)</f>
        <v>1008187</v>
      </c>
      <c r="D3" s="11">
        <f>C3+D32</f>
        <v>1784704.2494672672</v>
      </c>
      <c r="E3" s="11">
        <f t="shared" ref="E3:AF12" si="0">D3+E32</f>
        <v>2918123.3907527076</v>
      </c>
      <c r="F3" s="11">
        <f t="shared" si="0"/>
        <v>4486774.076085275</v>
      </c>
      <c r="G3" s="11">
        <f t="shared" si="0"/>
        <v>6464783.8284869129</v>
      </c>
      <c r="H3" s="11">
        <f t="shared" si="0"/>
        <v>8761763.3567777798</v>
      </c>
      <c r="I3" s="11">
        <f t="shared" si="0"/>
        <v>11361604.099667575</v>
      </c>
      <c r="J3" s="11">
        <f t="shared" si="0"/>
        <v>14248020.200380094</v>
      </c>
      <c r="K3" s="11">
        <f t="shared" si="0"/>
        <v>17399528.511609625</v>
      </c>
      <c r="L3" s="11">
        <f t="shared" si="0"/>
        <v>20829476.850651748</v>
      </c>
      <c r="M3" s="11">
        <f t="shared" si="0"/>
        <v>24477995.064710841</v>
      </c>
      <c r="N3" s="11">
        <f t="shared" si="0"/>
        <v>28308139.840110745</v>
      </c>
      <c r="O3" s="11">
        <f t="shared" si="0"/>
        <v>32307915.87083403</v>
      </c>
      <c r="P3" s="11">
        <f t="shared" si="0"/>
        <v>36459168.099124581</v>
      </c>
      <c r="Q3" s="11">
        <f t="shared" si="0"/>
        <v>40770052.117333777</v>
      </c>
      <c r="R3" s="11">
        <f t="shared" si="0"/>
        <v>45221232.586327948</v>
      </c>
      <c r="S3" s="11">
        <f t="shared" si="0"/>
        <v>49816387.121043175</v>
      </c>
      <c r="T3" s="11">
        <f t="shared" si="0"/>
        <v>54562151.638237417</v>
      </c>
      <c r="U3" s="11">
        <f t="shared" si="0"/>
        <v>59444793.336131424</v>
      </c>
      <c r="V3" s="11">
        <f t="shared" si="0"/>
        <v>64471540.804964587</v>
      </c>
      <c r="W3" s="11">
        <f t="shared" si="0"/>
        <v>69646167.90579392</v>
      </c>
      <c r="X3" s="11">
        <f t="shared" si="0"/>
        <v>74960083.405931249</v>
      </c>
      <c r="Y3" s="11">
        <f t="shared" si="0"/>
        <v>80426280.531700358</v>
      </c>
      <c r="Z3" s="11">
        <f t="shared" si="0"/>
        <v>86045797.728090093</v>
      </c>
      <c r="AA3" s="11">
        <f t="shared" si="0"/>
        <v>91809456.15451616</v>
      </c>
      <c r="AB3" s="11">
        <f t="shared" si="0"/>
        <v>97725988.880055442</v>
      </c>
      <c r="AC3" s="11">
        <f t="shared" si="0"/>
        <v>103792954.29258785</v>
      </c>
      <c r="AD3" s="11">
        <f t="shared" si="0"/>
        <v>110005611.00426188</v>
      </c>
      <c r="AE3" s="11">
        <f t="shared" si="0"/>
        <v>116369814.83169754</v>
      </c>
      <c r="AF3" s="11">
        <f t="shared" si="0"/>
        <v>122891755.92014536</v>
      </c>
      <c r="AG3" s="11"/>
    </row>
    <row r="4" spans="1:35" x14ac:dyDescent="0.35">
      <c r="A4" s="17" t="s">
        <v>85</v>
      </c>
      <c r="B4" s="11">
        <f>SUM('PEV Sales by Manufacturer'!B5:K5)</f>
        <v>246675</v>
      </c>
      <c r="C4" s="11">
        <f>SUM('PEV Sales by Manufacturer'!B5:L5)</f>
        <v>271520</v>
      </c>
      <c r="D4" s="11">
        <f t="shared" ref="D4:S19" si="1">C4+D33</f>
        <v>331636.82443183073</v>
      </c>
      <c r="E4" s="11">
        <f t="shared" si="1"/>
        <v>419384.46889314725</v>
      </c>
      <c r="F4" s="11">
        <f t="shared" si="1"/>
        <v>540827.09996116976</v>
      </c>
      <c r="G4" s="11">
        <f t="shared" si="1"/>
        <v>693961.70848552394</v>
      </c>
      <c r="H4" s="11">
        <f t="shared" si="1"/>
        <v>871790.48836196156</v>
      </c>
      <c r="I4" s="11">
        <f t="shared" si="1"/>
        <v>1073066.3384454625</v>
      </c>
      <c r="J4" s="11">
        <f t="shared" si="1"/>
        <v>1296528.431635008</v>
      </c>
      <c r="K4" s="11">
        <f t="shared" si="1"/>
        <v>1540513.5742337331</v>
      </c>
      <c r="L4" s="11">
        <f t="shared" si="1"/>
        <v>1806055.1346432506</v>
      </c>
      <c r="M4" s="11">
        <f t="shared" si="1"/>
        <v>2088518.0536079025</v>
      </c>
      <c r="N4" s="11">
        <f t="shared" si="1"/>
        <v>2385042.2340677418</v>
      </c>
      <c r="O4" s="11">
        <f t="shared" si="1"/>
        <v>2694699.0170569168</v>
      </c>
      <c r="P4" s="11">
        <f t="shared" si="1"/>
        <v>3016082.8646811657</v>
      </c>
      <c r="Q4" s="11">
        <f t="shared" si="1"/>
        <v>3349825.1709164269</v>
      </c>
      <c r="R4" s="11">
        <f t="shared" si="1"/>
        <v>3694429.0222185045</v>
      </c>
      <c r="S4" s="11">
        <f t="shared" si="1"/>
        <v>4050179.1341318274</v>
      </c>
      <c r="T4" s="11">
        <f t="shared" si="0"/>
        <v>4417589.2495809169</v>
      </c>
      <c r="U4" s="11">
        <f t="shared" si="0"/>
        <v>4795596.195231135</v>
      </c>
      <c r="V4" s="11">
        <f t="shared" si="0"/>
        <v>5184759.5979170548</v>
      </c>
      <c r="W4" s="11">
        <f t="shared" si="0"/>
        <v>5585371.6244163616</v>
      </c>
      <c r="X4" s="11">
        <f t="shared" si="0"/>
        <v>5996767.1541183786</v>
      </c>
      <c r="Y4" s="11">
        <f t="shared" si="0"/>
        <v>6419952.1035127211</v>
      </c>
      <c r="Z4" s="11">
        <f t="shared" si="0"/>
        <v>6855006.867484523</v>
      </c>
      <c r="AA4" s="11">
        <f t="shared" si="0"/>
        <v>7301220.8336832263</v>
      </c>
      <c r="AB4" s="11">
        <f t="shared" si="0"/>
        <v>7759270.1034843074</v>
      </c>
      <c r="AC4" s="11">
        <f t="shared" si="0"/>
        <v>8228965.6508651571</v>
      </c>
      <c r="AD4" s="11">
        <f t="shared" si="0"/>
        <v>8709940.4045453537</v>
      </c>
      <c r="AE4" s="11">
        <f t="shared" si="0"/>
        <v>9202647.7132430244</v>
      </c>
      <c r="AF4" s="11">
        <f t="shared" si="0"/>
        <v>9707566.8089076057</v>
      </c>
      <c r="AG4" s="11"/>
    </row>
    <row r="5" spans="1:35" x14ac:dyDescent="0.35">
      <c r="A5" s="17" t="s">
        <v>12</v>
      </c>
      <c r="B5" s="11">
        <f>SUM('PEV Sales by Manufacturer'!B6:K6)</f>
        <v>151452</v>
      </c>
      <c r="C5" s="11">
        <f>SUM('PEV Sales by Manufacturer'!B6:L6)</f>
        <v>165691</v>
      </c>
      <c r="D5" s="11">
        <f t="shared" si="1"/>
        <v>200144.75178445716</v>
      </c>
      <c r="E5" s="11">
        <f t="shared" si="0"/>
        <v>250434.09408611487</v>
      </c>
      <c r="F5" s="11">
        <f t="shared" si="0"/>
        <v>320034.48143880442</v>
      </c>
      <c r="G5" s="11">
        <f t="shared" si="0"/>
        <v>407797.9626534665</v>
      </c>
      <c r="H5" s="11">
        <f t="shared" si="0"/>
        <v>509714.00196361321</v>
      </c>
      <c r="I5" s="11">
        <f t="shared" si="0"/>
        <v>625067.86911350128</v>
      </c>
      <c r="J5" s="11">
        <f t="shared" si="0"/>
        <v>753136.96731941542</v>
      </c>
      <c r="K5" s="11">
        <f t="shared" si="0"/>
        <v>892968.09814908938</v>
      </c>
      <c r="L5" s="11">
        <f t="shared" si="0"/>
        <v>1045153.4987798448</v>
      </c>
      <c r="M5" s="11">
        <f t="shared" si="0"/>
        <v>1207036.7550945028</v>
      </c>
      <c r="N5" s="11">
        <f t="shared" si="0"/>
        <v>1376978.7074216369</v>
      </c>
      <c r="O5" s="11">
        <f t="shared" si="0"/>
        <v>1554447.1289544548</v>
      </c>
      <c r="P5" s="11">
        <f t="shared" si="0"/>
        <v>1738636.487228622</v>
      </c>
      <c r="Q5" s="11">
        <f t="shared" si="0"/>
        <v>1929908.6425308511</v>
      </c>
      <c r="R5" s="11">
        <f t="shared" si="0"/>
        <v>2127405.6937963082</v>
      </c>
      <c r="S5" s="11">
        <f t="shared" si="0"/>
        <v>2331290.8152909274</v>
      </c>
      <c r="T5" s="11">
        <f t="shared" si="0"/>
        <v>2541858.439918804</v>
      </c>
      <c r="U5" s="11">
        <f t="shared" si="0"/>
        <v>2758499.2488990193</v>
      </c>
      <c r="V5" s="11">
        <f t="shared" si="0"/>
        <v>2981533.9718148904</v>
      </c>
      <c r="W5" s="11">
        <f t="shared" si="0"/>
        <v>3211130.0533332494</v>
      </c>
      <c r="X5" s="11">
        <f t="shared" si="0"/>
        <v>3446906.3039843673</v>
      </c>
      <c r="Y5" s="11">
        <f t="shared" si="0"/>
        <v>3689439.2278896212</v>
      </c>
      <c r="Z5" s="11">
        <f t="shared" si="0"/>
        <v>3938774.9004271333</v>
      </c>
      <c r="AA5" s="11">
        <f t="shared" si="0"/>
        <v>4194506.0602058955</v>
      </c>
      <c r="AB5" s="11">
        <f t="shared" si="0"/>
        <v>4457020.1899180142</v>
      </c>
      <c r="AC5" s="11">
        <f t="shared" si="0"/>
        <v>4726208.956235419</v>
      </c>
      <c r="AD5" s="11">
        <f t="shared" si="0"/>
        <v>5001861.985724343</v>
      </c>
      <c r="AE5" s="11">
        <f t="shared" si="0"/>
        <v>5284239.0985658048</v>
      </c>
      <c r="AF5" s="11">
        <f t="shared" si="0"/>
        <v>5573614.9489649991</v>
      </c>
      <c r="AG5" s="11"/>
    </row>
    <row r="6" spans="1:35" x14ac:dyDescent="0.35">
      <c r="A6" s="17" t="s">
        <v>32</v>
      </c>
      <c r="B6" s="11">
        <f>SUM('PEV Sales by Manufacturer'!B7:K7)</f>
        <v>135451</v>
      </c>
      <c r="C6" s="11">
        <f>SUM('PEV Sales by Manufacturer'!B7:L7)</f>
        <v>188218</v>
      </c>
      <c r="D6" s="11">
        <f t="shared" si="1"/>
        <v>315896.98872185196</v>
      </c>
      <c r="E6" s="11">
        <f t="shared" si="0"/>
        <v>502259.63534251158</v>
      </c>
      <c r="F6" s="11">
        <f t="shared" si="0"/>
        <v>760185.30704975012</v>
      </c>
      <c r="G6" s="11">
        <f t="shared" si="0"/>
        <v>1085419.9171525715</v>
      </c>
      <c r="H6" s="11">
        <f t="shared" si="0"/>
        <v>1463101.1901547846</v>
      </c>
      <c r="I6" s="11">
        <f t="shared" si="0"/>
        <v>1890580.4729624358</v>
      </c>
      <c r="J6" s="11">
        <f t="shared" si="0"/>
        <v>2365179.9606393427</v>
      </c>
      <c r="K6" s="11">
        <f t="shared" si="0"/>
        <v>2883367.2828171225</v>
      </c>
      <c r="L6" s="11">
        <f t="shared" si="0"/>
        <v>3447337.1567607336</v>
      </c>
      <c r="M6" s="11">
        <f t="shared" si="0"/>
        <v>4047245.4218043149</v>
      </c>
      <c r="N6" s="11">
        <f t="shared" si="0"/>
        <v>4677017.6669371109</v>
      </c>
      <c r="O6" s="11">
        <f t="shared" si="0"/>
        <v>5334681.5618048832</v>
      </c>
      <c r="P6" s="11">
        <f t="shared" si="0"/>
        <v>6017251.9577633757</v>
      </c>
      <c r="Q6" s="11">
        <f t="shared" si="0"/>
        <v>6726069.8395551257</v>
      </c>
      <c r="R6" s="11">
        <f t="shared" si="0"/>
        <v>7457955.9905576101</v>
      </c>
      <c r="S6" s="11">
        <f t="shared" si="0"/>
        <v>8213515.1032696376</v>
      </c>
      <c r="T6" s="11">
        <f t="shared" si="0"/>
        <v>8993838.289500352</v>
      </c>
      <c r="U6" s="11">
        <f t="shared" si="0"/>
        <v>9796667.5308416709</v>
      </c>
      <c r="V6" s="11">
        <f t="shared" si="0"/>
        <v>10623191.389546759</v>
      </c>
      <c r="W6" s="11">
        <f t="shared" si="0"/>
        <v>11474030.383400207</v>
      </c>
      <c r="X6" s="11">
        <f t="shared" si="0"/>
        <v>12347771.897418573</v>
      </c>
      <c r="Y6" s="11">
        <f t="shared" si="0"/>
        <v>13246552.345182359</v>
      </c>
      <c r="Z6" s="11">
        <f t="shared" si="0"/>
        <v>14170542.473196048</v>
      </c>
      <c r="AA6" s="11">
        <f t="shared" si="0"/>
        <v>15118233.048941953</v>
      </c>
      <c r="AB6" s="11">
        <f t="shared" si="0"/>
        <v>16091060.0088773</v>
      </c>
      <c r="AC6" s="11">
        <f t="shared" si="0"/>
        <v>17088621.890489105</v>
      </c>
      <c r="AD6" s="11">
        <f t="shared" si="0"/>
        <v>18110139.090225186</v>
      </c>
      <c r="AE6" s="11">
        <f t="shared" si="0"/>
        <v>19156574.45178888</v>
      </c>
      <c r="AF6" s="11">
        <f t="shared" si="0"/>
        <v>20228945.790928867</v>
      </c>
      <c r="AG6" s="11"/>
    </row>
    <row r="7" spans="1:35" x14ac:dyDescent="0.35">
      <c r="A7" s="17" t="s">
        <v>27</v>
      </c>
      <c r="B7" s="11">
        <f>SUM('PEV Sales by Manufacturer'!B8:K8)</f>
        <v>126312</v>
      </c>
      <c r="C7" s="11">
        <f>SUM('PEV Sales by Manufacturer'!B8:L8)</f>
        <v>159546</v>
      </c>
      <c r="D7" s="11">
        <f t="shared" si="1"/>
        <v>239961.47768836637</v>
      </c>
      <c r="E7" s="11">
        <f t="shared" si="0"/>
        <v>357337.41715414997</v>
      </c>
      <c r="F7" s="11">
        <f t="shared" si="0"/>
        <v>519785.57174922578</v>
      </c>
      <c r="G7" s="11">
        <f t="shared" si="0"/>
        <v>724626.60937041254</v>
      </c>
      <c r="H7" s="11">
        <f t="shared" si="0"/>
        <v>962499.89053014386</v>
      </c>
      <c r="I7" s="11">
        <f t="shared" si="0"/>
        <v>1231737.2260775405</v>
      </c>
      <c r="J7" s="11">
        <f t="shared" si="0"/>
        <v>1530652.0662893075</v>
      </c>
      <c r="K7" s="11">
        <f t="shared" si="0"/>
        <v>1857019.6343764896</v>
      </c>
      <c r="L7" s="11">
        <f t="shared" si="0"/>
        <v>2212222.2191480696</v>
      </c>
      <c r="M7" s="11">
        <f t="shared" si="0"/>
        <v>2590059.7175932797</v>
      </c>
      <c r="N7" s="11">
        <f t="shared" si="0"/>
        <v>2986706.311008546</v>
      </c>
      <c r="O7" s="11">
        <f t="shared" si="0"/>
        <v>3400919.7755230255</v>
      </c>
      <c r="P7" s="11">
        <f t="shared" si="0"/>
        <v>3830819.9885213869</v>
      </c>
      <c r="Q7" s="11">
        <f t="shared" si="0"/>
        <v>4277251.5363347363</v>
      </c>
      <c r="R7" s="11">
        <f t="shared" si="0"/>
        <v>4738212.0673942352</v>
      </c>
      <c r="S7" s="11">
        <f t="shared" si="0"/>
        <v>5214082.432430556</v>
      </c>
      <c r="T7" s="11">
        <f t="shared" si="0"/>
        <v>5705549.8414398152</v>
      </c>
      <c r="U7" s="11">
        <f t="shared" si="0"/>
        <v>6211192.1369414991</v>
      </c>
      <c r="V7" s="11">
        <f t="shared" si="0"/>
        <v>6731757.9057023712</v>
      </c>
      <c r="W7" s="11">
        <f t="shared" si="0"/>
        <v>7267637.9656209853</v>
      </c>
      <c r="X7" s="11">
        <f t="shared" si="0"/>
        <v>7817942.6158168726</v>
      </c>
      <c r="Y7" s="11">
        <f t="shared" si="0"/>
        <v>8384017.423954187</v>
      </c>
      <c r="Z7" s="11">
        <f t="shared" si="0"/>
        <v>8965969.9305285029</v>
      </c>
      <c r="AA7" s="11">
        <f t="shared" si="0"/>
        <v>9562849.5824764892</v>
      </c>
      <c r="AB7" s="11">
        <f t="shared" si="0"/>
        <v>10175560.769136548</v>
      </c>
      <c r="AC7" s="11">
        <f t="shared" si="0"/>
        <v>10803850.63919713</v>
      </c>
      <c r="AD7" s="11">
        <f t="shared" si="0"/>
        <v>11447228.178493069</v>
      </c>
      <c r="AE7" s="11">
        <f t="shared" si="0"/>
        <v>12106299.810501859</v>
      </c>
      <c r="AF7" s="11">
        <f t="shared" si="0"/>
        <v>12781706.581494683</v>
      </c>
      <c r="AG7" s="11"/>
    </row>
    <row r="8" spans="1:35" x14ac:dyDescent="0.35">
      <c r="A8" s="17" t="s">
        <v>86</v>
      </c>
      <c r="B8" s="11">
        <f>SUM('PEV Sales by Manufacturer'!B9:K9)</f>
        <v>109611</v>
      </c>
      <c r="C8" s="11">
        <f>SUM('PEV Sales by Manufacturer'!B9:L9)</f>
        <v>132675</v>
      </c>
      <c r="D8" s="11">
        <f t="shared" si="1"/>
        <v>188482.3833244413</v>
      </c>
      <c r="E8" s="11">
        <f t="shared" si="0"/>
        <v>269939.88671972422</v>
      </c>
      <c r="F8" s="11">
        <f t="shared" si="0"/>
        <v>382676.97035638633</v>
      </c>
      <c r="G8" s="11">
        <f t="shared" si="0"/>
        <v>524834.20968042361</v>
      </c>
      <c r="H8" s="11">
        <f t="shared" si="0"/>
        <v>689915.43242424156</v>
      </c>
      <c r="I8" s="11">
        <f t="shared" si="0"/>
        <v>876762.93519445148</v>
      </c>
      <c r="J8" s="11">
        <f t="shared" si="0"/>
        <v>1084206.2725791838</v>
      </c>
      <c r="K8" s="11">
        <f t="shared" si="0"/>
        <v>1310701.4759962496</v>
      </c>
      <c r="L8" s="11">
        <f t="shared" si="0"/>
        <v>1557207.8374084095</v>
      </c>
      <c r="M8" s="11">
        <f t="shared" si="0"/>
        <v>1819422.5592035686</v>
      </c>
      <c r="N8" s="11">
        <f t="shared" si="0"/>
        <v>2094690.5687880213</v>
      </c>
      <c r="O8" s="11">
        <f t="shared" si="0"/>
        <v>2382149.7775971312</v>
      </c>
      <c r="P8" s="11">
        <f t="shared" si="0"/>
        <v>2680495.4029384749</v>
      </c>
      <c r="Q8" s="11">
        <f t="shared" si="0"/>
        <v>2990313.5776621643</v>
      </c>
      <c r="R8" s="11">
        <f t="shared" si="0"/>
        <v>3310214.6936384621</v>
      </c>
      <c r="S8" s="11">
        <f t="shared" si="0"/>
        <v>3640463.056736425</v>
      </c>
      <c r="T8" s="11">
        <f t="shared" si="0"/>
        <v>3981535.582504902</v>
      </c>
      <c r="U8" s="11">
        <f t="shared" si="0"/>
        <v>4332445.3105981452</v>
      </c>
      <c r="V8" s="11">
        <f t="shared" si="0"/>
        <v>4693711.7513124961</v>
      </c>
      <c r="W8" s="11">
        <f t="shared" si="0"/>
        <v>5065606.1276127584</v>
      </c>
      <c r="X8" s="11">
        <f t="shared" si="0"/>
        <v>5447510.9976891242</v>
      </c>
      <c r="Y8" s="11">
        <f t="shared" si="0"/>
        <v>5840360.1694673933</v>
      </c>
      <c r="Z8" s="11">
        <f t="shared" si="0"/>
        <v>6244228.2747700959</v>
      </c>
      <c r="AA8" s="11">
        <f t="shared" si="0"/>
        <v>6658455.6410976024</v>
      </c>
      <c r="AB8" s="11">
        <f t="shared" si="0"/>
        <v>7083669.9038745053</v>
      </c>
      <c r="AC8" s="11">
        <f t="shared" si="0"/>
        <v>7519695.587303441</v>
      </c>
      <c r="AD8" s="11">
        <f t="shared" si="0"/>
        <v>7966191.9334044689</v>
      </c>
      <c r="AE8" s="11">
        <f t="shared" si="0"/>
        <v>8423579.7928451225</v>
      </c>
      <c r="AF8" s="11">
        <f t="shared" si="0"/>
        <v>8892304.0440992154</v>
      </c>
      <c r="AG8" s="11"/>
    </row>
    <row r="9" spans="1:35" x14ac:dyDescent="0.35">
      <c r="A9" s="17" t="s">
        <v>87</v>
      </c>
      <c r="B9" s="11">
        <f>SUM('PEV Sales by Manufacturer'!B10:K10)</f>
        <v>37707</v>
      </c>
      <c r="C9" s="11">
        <f>SUM('PEV Sales by Manufacturer'!B10:L10)</f>
        <v>86430</v>
      </c>
      <c r="D9" s="11">
        <f t="shared" si="1"/>
        <v>204323.82317537087</v>
      </c>
      <c r="E9" s="11">
        <f t="shared" si="0"/>
        <v>376403.85863879306</v>
      </c>
      <c r="F9" s="11">
        <f t="shared" si="0"/>
        <v>614562.41422451485</v>
      </c>
      <c r="G9" s="11">
        <f t="shared" si="0"/>
        <v>914871.43137613917</v>
      </c>
      <c r="H9" s="11">
        <f t="shared" si="0"/>
        <v>1263607.6616808148</v>
      </c>
      <c r="I9" s="11">
        <f t="shared" si="0"/>
        <v>1658325.4416614312</v>
      </c>
      <c r="J9" s="11">
        <f t="shared" si="0"/>
        <v>2096552.1901610983</v>
      </c>
      <c r="K9" s="11">
        <f t="shared" si="0"/>
        <v>2575026.253467103</v>
      </c>
      <c r="L9" s="11">
        <f t="shared" si="0"/>
        <v>3095774.1483285609</v>
      </c>
      <c r="M9" s="11">
        <f t="shared" si="0"/>
        <v>3649706.1588222105</v>
      </c>
      <c r="N9" s="11">
        <f t="shared" si="0"/>
        <v>4231213.4095585654</v>
      </c>
      <c r="O9" s="11">
        <f t="shared" si="0"/>
        <v>4838474.7272314001</v>
      </c>
      <c r="P9" s="11">
        <f t="shared" si="0"/>
        <v>5468733.7414312912</v>
      </c>
      <c r="Q9" s="11">
        <f t="shared" si="0"/>
        <v>6123228.6654280964</v>
      </c>
      <c r="R9" s="11">
        <f t="shared" si="0"/>
        <v>6799023.9339727182</v>
      </c>
      <c r="S9" s="11">
        <f t="shared" si="0"/>
        <v>7496677.8966514403</v>
      </c>
      <c r="T9" s="11">
        <f t="shared" si="0"/>
        <v>8217198.0437645819</v>
      </c>
      <c r="U9" s="11">
        <f t="shared" si="0"/>
        <v>8958499.4087440781</v>
      </c>
      <c r="V9" s="11">
        <f t="shared" si="0"/>
        <v>9721679.4638483673</v>
      </c>
      <c r="W9" s="11">
        <f t="shared" si="0"/>
        <v>10507311.171118472</v>
      </c>
      <c r="X9" s="11">
        <f t="shared" si="0"/>
        <v>11314090.176699933</v>
      </c>
      <c r="Y9" s="11">
        <f t="shared" si="0"/>
        <v>12143989.161982305</v>
      </c>
      <c r="Z9" s="11">
        <f t="shared" si="0"/>
        <v>12997165.787661441</v>
      </c>
      <c r="AA9" s="11">
        <f t="shared" si="0"/>
        <v>13872226.487001326</v>
      </c>
      <c r="AB9" s="11">
        <f t="shared" si="0"/>
        <v>14770497.148000244</v>
      </c>
      <c r="AC9" s="11">
        <f t="shared" si="0"/>
        <v>15691607.075753801</v>
      </c>
      <c r="AD9" s="11">
        <f t="shared" si="0"/>
        <v>16634836.414597036</v>
      </c>
      <c r="AE9" s="11">
        <f t="shared" si="0"/>
        <v>17601074.217039242</v>
      </c>
      <c r="AF9" s="11">
        <f t="shared" si="0"/>
        <v>18591260.294643003</v>
      </c>
      <c r="AG9" s="11"/>
    </row>
    <row r="10" spans="1:35" x14ac:dyDescent="0.35">
      <c r="A10" s="17" t="s">
        <v>25</v>
      </c>
      <c r="B10" s="11">
        <f>SUM('PEV Sales by Manufacturer'!B11:K11)</f>
        <v>39002</v>
      </c>
      <c r="C10" s="11">
        <f>SUM('PEV Sales by Manufacturer'!B11:L11)</f>
        <v>41317</v>
      </c>
      <c r="D10" s="11">
        <f t="shared" si="1"/>
        <v>46918.547537117658</v>
      </c>
      <c r="E10" s="11">
        <f t="shared" si="0"/>
        <v>55094.671382074295</v>
      </c>
      <c r="F10" s="11">
        <f t="shared" si="0"/>
        <v>66410.416639569652</v>
      </c>
      <c r="G10" s="11">
        <f t="shared" si="0"/>
        <v>80679.147520385915</v>
      </c>
      <c r="H10" s="11">
        <f t="shared" si="0"/>
        <v>97248.824534431114</v>
      </c>
      <c r="I10" s="11">
        <f t="shared" si="0"/>
        <v>116003.24566316143</v>
      </c>
      <c r="J10" s="11">
        <f t="shared" si="0"/>
        <v>136824.92993499874</v>
      </c>
      <c r="K10" s="11">
        <f t="shared" si="0"/>
        <v>159558.90478370266</v>
      </c>
      <c r="L10" s="11">
        <f t="shared" si="0"/>
        <v>184301.4571019974</v>
      </c>
      <c r="M10" s="11">
        <f t="shared" si="0"/>
        <v>210620.70272096174</v>
      </c>
      <c r="N10" s="11">
        <f t="shared" si="0"/>
        <v>238250.14436976542</v>
      </c>
      <c r="O10" s="11">
        <f t="shared" si="0"/>
        <v>267103.25174026005</v>
      </c>
      <c r="P10" s="11">
        <f t="shared" si="0"/>
        <v>297049.06004173466</v>
      </c>
      <c r="Q10" s="11">
        <f t="shared" si="0"/>
        <v>328146.40111376642</v>
      </c>
      <c r="R10" s="11">
        <f t="shared" si="0"/>
        <v>360255.79599258752</v>
      </c>
      <c r="S10" s="11">
        <f t="shared" si="0"/>
        <v>393403.77381828055</v>
      </c>
      <c r="T10" s="11">
        <f t="shared" si="0"/>
        <v>427638.20397584315</v>
      </c>
      <c r="U10" s="11">
        <f t="shared" si="0"/>
        <v>462860.02241739095</v>
      </c>
      <c r="V10" s="11">
        <f t="shared" si="0"/>
        <v>499121.37388520758</v>
      </c>
      <c r="W10" s="11">
        <f t="shared" si="0"/>
        <v>536449.48180816579</v>
      </c>
      <c r="X10" s="11">
        <f t="shared" si="0"/>
        <v>574782.37177637545</v>
      </c>
      <c r="Y10" s="11">
        <f t="shared" si="0"/>
        <v>614213.77277649229</v>
      </c>
      <c r="Z10" s="11">
        <f t="shared" si="0"/>
        <v>654751.17581914563</v>
      </c>
      <c r="AA10" s="11">
        <f t="shared" si="0"/>
        <v>696328.36767867464</v>
      </c>
      <c r="AB10" s="11">
        <f t="shared" si="0"/>
        <v>739008.34592739691</v>
      </c>
      <c r="AC10" s="11">
        <f t="shared" si="0"/>
        <v>782773.49755495437</v>
      </c>
      <c r="AD10" s="11">
        <f t="shared" si="0"/>
        <v>827589.61970305885</v>
      </c>
      <c r="AE10" s="11">
        <f t="shared" si="0"/>
        <v>873498.95436335693</v>
      </c>
      <c r="AF10" s="11">
        <f t="shared" si="0"/>
        <v>920546.15526750288</v>
      </c>
      <c r="AG10" s="11"/>
    </row>
    <row r="11" spans="1:35" x14ac:dyDescent="0.35">
      <c r="A11" s="17" t="s">
        <v>26</v>
      </c>
      <c r="B11" s="11">
        <f>SUM('PEV Sales by Manufacturer'!B12:K12)</f>
        <v>26628</v>
      </c>
      <c r="C11" s="11">
        <f>SUM('PEV Sales by Manufacturer'!B12:L12)</f>
        <v>46647</v>
      </c>
      <c r="D11" s="11">
        <f t="shared" si="1"/>
        <v>95086.473065036</v>
      </c>
      <c r="E11" s="11">
        <f t="shared" si="0"/>
        <v>165789.63645690941</v>
      </c>
      <c r="F11" s="11">
        <f t="shared" si="0"/>
        <v>263642.72687150957</v>
      </c>
      <c r="G11" s="11">
        <f t="shared" si="0"/>
        <v>387031.8082983176</v>
      </c>
      <c r="H11" s="11">
        <f t="shared" si="0"/>
        <v>530318.35868456855</v>
      </c>
      <c r="I11" s="11">
        <f t="shared" si="0"/>
        <v>692497.51919258246</v>
      </c>
      <c r="J11" s="11">
        <f t="shared" si="0"/>
        <v>872553.37121759797</v>
      </c>
      <c r="K11" s="11">
        <f t="shared" si="0"/>
        <v>1069145.7869826967</v>
      </c>
      <c r="L11" s="11">
        <f t="shared" si="0"/>
        <v>1283107.4089524343</v>
      </c>
      <c r="M11" s="11">
        <f t="shared" si="0"/>
        <v>1510703.5117801004</v>
      </c>
      <c r="N11" s="11">
        <f t="shared" si="0"/>
        <v>1749629.55599928</v>
      </c>
      <c r="O11" s="11">
        <f t="shared" si="0"/>
        <v>1999137.2693685812</v>
      </c>
      <c r="P11" s="11">
        <f t="shared" si="0"/>
        <v>2258094.1317388709</v>
      </c>
      <c r="Q11" s="11">
        <f t="shared" si="0"/>
        <v>2527008.8923958922</v>
      </c>
      <c r="R11" s="11">
        <f t="shared" si="0"/>
        <v>2804675.4047410842</v>
      </c>
      <c r="S11" s="11">
        <f t="shared" si="0"/>
        <v>3091323.0799430492</v>
      </c>
      <c r="T11" s="11">
        <f t="shared" si="0"/>
        <v>3387365.869283976</v>
      </c>
      <c r="U11" s="11">
        <f t="shared" si="0"/>
        <v>3691947.1148050753</v>
      </c>
      <c r="V11" s="11">
        <f t="shared" si="0"/>
        <v>4005517.7390099224</v>
      </c>
      <c r="W11" s="11">
        <f t="shared" si="0"/>
        <v>4328313.1569406781</v>
      </c>
      <c r="X11" s="11">
        <f t="shared" si="0"/>
        <v>4659797.4438839136</v>
      </c>
      <c r="Y11" s="11">
        <f t="shared" si="0"/>
        <v>5000781.1227700207</v>
      </c>
      <c r="Z11" s="11">
        <f t="shared" si="0"/>
        <v>5351328.9722347623</v>
      </c>
      <c r="AA11" s="11">
        <f t="shared" si="0"/>
        <v>5710868.412336668</v>
      </c>
      <c r="AB11" s="11">
        <f t="shared" si="0"/>
        <v>6079944.2156028319</v>
      </c>
      <c r="AC11" s="11">
        <f t="shared" si="0"/>
        <v>6458404.0732408771</v>
      </c>
      <c r="AD11" s="11">
        <f t="shared" si="0"/>
        <v>6845952.215479712</v>
      </c>
      <c r="AE11" s="11">
        <f t="shared" si="0"/>
        <v>7242953.9306263672</v>
      </c>
      <c r="AF11" s="11">
        <f t="shared" si="0"/>
        <v>7649795.3625486558</v>
      </c>
      <c r="AG11" s="11"/>
    </row>
    <row r="12" spans="1:35" x14ac:dyDescent="0.35">
      <c r="A12" s="17" t="s">
        <v>28</v>
      </c>
      <c r="B12" s="11">
        <f>SUM('PEV Sales by Manufacturer'!B13:K13)</f>
        <v>25223</v>
      </c>
      <c r="C12" s="11">
        <f>SUM('PEV Sales by Manufacturer'!B13:L13)</f>
        <v>42236</v>
      </c>
      <c r="D12" s="11">
        <f t="shared" si="1"/>
        <v>83401.930129150191</v>
      </c>
      <c r="E12" s="11">
        <f t="shared" si="0"/>
        <v>143488.49383292871</v>
      </c>
      <c r="F12" s="11">
        <f t="shared" si="0"/>
        <v>226648.22345097124</v>
      </c>
      <c r="G12" s="11">
        <f t="shared" si="0"/>
        <v>331509.52732800232</v>
      </c>
      <c r="H12" s="11">
        <f t="shared" si="0"/>
        <v>453280.54894353193</v>
      </c>
      <c r="I12" s="11">
        <f t="shared" si="0"/>
        <v>591107.31640058977</v>
      </c>
      <c r="J12" s="11">
        <f t="shared" si="0"/>
        <v>744126.45874044637</v>
      </c>
      <c r="K12" s="11">
        <f t="shared" si="0"/>
        <v>911199.07822251972</v>
      </c>
      <c r="L12" s="11">
        <f t="shared" si="0"/>
        <v>1093032.7899249597</v>
      </c>
      <c r="M12" s="11">
        <f t="shared" si="0"/>
        <v>1286453.6649640268</v>
      </c>
      <c r="N12" s="11">
        <f t="shared" si="0"/>
        <v>1489503.2074137446</v>
      </c>
      <c r="O12" s="11">
        <f t="shared" si="0"/>
        <v>1701545.5036099544</v>
      </c>
      <c r="P12" s="11">
        <f t="shared" si="0"/>
        <v>1921618.0896285234</v>
      </c>
      <c r="Q12" s="11">
        <f t="shared" si="0"/>
        <v>2150153.3223103709</v>
      </c>
      <c r="R12" s="11">
        <f t="shared" si="0"/>
        <v>2386126.1668345104</v>
      </c>
      <c r="S12" s="11">
        <f t="shared" si="0"/>
        <v>2629731.5865962883</v>
      </c>
      <c r="T12" s="11">
        <f t="shared" si="0"/>
        <v>2881321.3750501163</v>
      </c>
      <c r="U12" s="11">
        <f t="shared" si="0"/>
        <v>3140167.5077265967</v>
      </c>
      <c r="V12" s="11">
        <f t="shared" si="0"/>
        <v>3406653.1978008794</v>
      </c>
      <c r="W12" s="11">
        <f t="shared" ref="E12:AF21" si="2">V12+W41</f>
        <v>3680978.5110161221</v>
      </c>
      <c r="X12" s="11">
        <f t="shared" si="2"/>
        <v>3962687.9956939411</v>
      </c>
      <c r="Y12" s="11">
        <f t="shared" si="2"/>
        <v>4252470.4687889684</v>
      </c>
      <c r="Z12" s="11">
        <f t="shared" si="2"/>
        <v>4550380.9819486495</v>
      </c>
      <c r="AA12" s="11">
        <f t="shared" si="2"/>
        <v>4855932.9323184844</v>
      </c>
      <c r="AB12" s="11">
        <f t="shared" si="2"/>
        <v>5169589.2908262648</v>
      </c>
      <c r="AC12" s="11">
        <f t="shared" si="2"/>
        <v>5491220.6189643368</v>
      </c>
      <c r="AD12" s="11">
        <f t="shared" si="2"/>
        <v>5820575.5589667996</v>
      </c>
      <c r="AE12" s="11">
        <f t="shared" si="2"/>
        <v>6157964.5484163249</v>
      </c>
      <c r="AF12" s="11">
        <f t="shared" si="2"/>
        <v>6503715.748840617</v>
      </c>
      <c r="AG12" s="11"/>
    </row>
    <row r="13" spans="1:35" x14ac:dyDescent="0.35">
      <c r="A13" s="17" t="s">
        <v>29</v>
      </c>
      <c r="B13" s="11">
        <f>SUM('PEV Sales by Manufacturer'!B14:K14)</f>
        <v>24512</v>
      </c>
      <c r="C13" s="11">
        <f>SUM('PEV Sales by Manufacturer'!B14:L14)</f>
        <v>39129</v>
      </c>
      <c r="D13" s="11">
        <f t="shared" si="1"/>
        <v>74497.388920107463</v>
      </c>
      <c r="E13" s="11">
        <f t="shared" si="2"/>
        <v>126121.75273942979</v>
      </c>
      <c r="F13" s="11">
        <f t="shared" si="2"/>
        <v>197569.80821623738</v>
      </c>
      <c r="G13" s="11">
        <f t="shared" si="2"/>
        <v>287663.12972158997</v>
      </c>
      <c r="H13" s="11">
        <f t="shared" si="2"/>
        <v>392284.71456577949</v>
      </c>
      <c r="I13" s="11">
        <f t="shared" si="2"/>
        <v>510700.85868614708</v>
      </c>
      <c r="J13" s="11">
        <f t="shared" si="2"/>
        <v>642169.7826608537</v>
      </c>
      <c r="K13" s="11">
        <f t="shared" si="2"/>
        <v>785712.98368180625</v>
      </c>
      <c r="L13" s="11">
        <f t="shared" si="2"/>
        <v>941938.42093300039</v>
      </c>
      <c r="M13" s="11">
        <f t="shared" si="2"/>
        <v>1108119.1609815541</v>
      </c>
      <c r="N13" s="11">
        <f t="shared" si="2"/>
        <v>1282572.5296988601</v>
      </c>
      <c r="O13" s="11">
        <f t="shared" si="2"/>
        <v>1464752.1713552405</v>
      </c>
      <c r="P13" s="11">
        <f t="shared" si="2"/>
        <v>1653831.1691706418</v>
      </c>
      <c r="Q13" s="11">
        <f t="shared" si="2"/>
        <v>1850180.9896673539</v>
      </c>
      <c r="R13" s="11">
        <f t="shared" si="2"/>
        <v>2052920.9572456381</v>
      </c>
      <c r="S13" s="11">
        <f t="shared" si="2"/>
        <v>2262218.5779273463</v>
      </c>
      <c r="T13" s="11">
        <f t="shared" si="2"/>
        <v>2478376.1008703667</v>
      </c>
      <c r="U13" s="11">
        <f t="shared" si="2"/>
        <v>2700768.0318250554</v>
      </c>
      <c r="V13" s="11">
        <f t="shared" si="2"/>
        <v>2929723.6147214165</v>
      </c>
      <c r="W13" s="11">
        <f t="shared" si="2"/>
        <v>3165414.7393477145</v>
      </c>
      <c r="X13" s="11">
        <f t="shared" si="2"/>
        <v>3407450.0968705313</v>
      </c>
      <c r="Y13" s="11">
        <f t="shared" si="2"/>
        <v>3656421.495755502</v>
      </c>
      <c r="Z13" s="11">
        <f t="shared" si="2"/>
        <v>3912376.2345349682</v>
      </c>
      <c r="AA13" s="11">
        <f t="shared" si="2"/>
        <v>4174896.2403279427</v>
      </c>
      <c r="AB13" s="11">
        <f t="shared" si="2"/>
        <v>4444379.2822551876</v>
      </c>
      <c r="AC13" s="11">
        <f t="shared" si="2"/>
        <v>4720714.1510845646</v>
      </c>
      <c r="AD13" s="11">
        <f t="shared" si="2"/>
        <v>5003684.8886391399</v>
      </c>
      <c r="AE13" s="11">
        <f t="shared" si="2"/>
        <v>5293558.2124964083</v>
      </c>
      <c r="AF13" s="11">
        <f t="shared" si="2"/>
        <v>5590616.0680540334</v>
      </c>
      <c r="AG13" s="11"/>
    </row>
    <row r="14" spans="1:35" x14ac:dyDescent="0.35">
      <c r="A14" s="17" t="s">
        <v>88</v>
      </c>
      <c r="B14" s="11">
        <f>SUM('PEV Sales by Manufacturer'!B15:K15)</f>
        <v>19669</v>
      </c>
      <c r="C14" s="11">
        <f>SUM('PEV Sales by Manufacturer'!B15:L15)</f>
        <v>45138</v>
      </c>
      <c r="D14" s="11">
        <f t="shared" si="1"/>
        <v>106764.70160814236</v>
      </c>
      <c r="E14" s="11">
        <f t="shared" si="2"/>
        <v>196716.19111449254</v>
      </c>
      <c r="F14" s="11">
        <f t="shared" si="2"/>
        <v>321208.94099058287</v>
      </c>
      <c r="G14" s="11">
        <f t="shared" si="2"/>
        <v>478189.63507417217</v>
      </c>
      <c r="H14" s="11">
        <f t="shared" si="2"/>
        <v>660484.71234014072</v>
      </c>
      <c r="I14" s="11">
        <f t="shared" si="2"/>
        <v>866815.74980348081</v>
      </c>
      <c r="J14" s="11">
        <f t="shared" si="2"/>
        <v>1095890.2537859534</v>
      </c>
      <c r="K14" s="11">
        <f t="shared" si="2"/>
        <v>1346003.2582877418</v>
      </c>
      <c r="L14" s="11">
        <f t="shared" si="2"/>
        <v>1618214.0854992531</v>
      </c>
      <c r="M14" s="11">
        <f t="shared" si="2"/>
        <v>1907771.263326209</v>
      </c>
      <c r="N14" s="11">
        <f t="shared" si="2"/>
        <v>2211742.8613190302</v>
      </c>
      <c r="O14" s="11">
        <f t="shared" si="2"/>
        <v>2529176.896575673</v>
      </c>
      <c r="P14" s="11">
        <f t="shared" si="2"/>
        <v>2858632.5301092612</v>
      </c>
      <c r="Q14" s="11">
        <f t="shared" si="2"/>
        <v>3200757.0138084306</v>
      </c>
      <c r="R14" s="11">
        <f t="shared" si="2"/>
        <v>3554015.8380713654</v>
      </c>
      <c r="S14" s="11">
        <f t="shared" si="2"/>
        <v>3918700.8692776617</v>
      </c>
      <c r="T14" s="11">
        <f t="shared" si="2"/>
        <v>4295338.7533739731</v>
      </c>
      <c r="U14" s="11">
        <f t="shared" si="2"/>
        <v>4682839.6146645909</v>
      </c>
      <c r="V14" s="11">
        <f t="shared" si="2"/>
        <v>5081777.1354135424</v>
      </c>
      <c r="W14" s="11">
        <f t="shared" si="2"/>
        <v>5492450.8203767482</v>
      </c>
      <c r="X14" s="11">
        <f t="shared" si="2"/>
        <v>5914178.8439622046</v>
      </c>
      <c r="Y14" s="11">
        <f t="shared" si="2"/>
        <v>6347992.3869738569</v>
      </c>
      <c r="Z14" s="11">
        <f t="shared" si="2"/>
        <v>6793973.8634720594</v>
      </c>
      <c r="AA14" s="11">
        <f t="shared" si="2"/>
        <v>7251394.8135672407</v>
      </c>
      <c r="AB14" s="11">
        <f t="shared" si="2"/>
        <v>7720948.3194059907</v>
      </c>
      <c r="AC14" s="11">
        <f t="shared" si="2"/>
        <v>8202440.607441525</v>
      </c>
      <c r="AD14" s="11">
        <f t="shared" si="2"/>
        <v>8695495.3871348612</v>
      </c>
      <c r="AE14" s="11">
        <f t="shared" si="2"/>
        <v>9200577.3933824338</v>
      </c>
      <c r="AF14" s="11">
        <f t="shared" si="2"/>
        <v>9718177.8943879176</v>
      </c>
      <c r="AG14" s="11"/>
    </row>
    <row r="15" spans="1:35" x14ac:dyDescent="0.35">
      <c r="A15" s="17" t="s">
        <v>31</v>
      </c>
      <c r="B15" s="11">
        <f>SUM('PEV Sales by Manufacturer'!B16:K16)</f>
        <v>18500</v>
      </c>
      <c r="C15" s="11">
        <f>SUM('PEV Sales by Manufacturer'!B16:L16)</f>
        <v>30431</v>
      </c>
      <c r="D15" s="11">
        <f t="shared" si="1"/>
        <v>59300.141972073761</v>
      </c>
      <c r="E15" s="11">
        <f t="shared" si="2"/>
        <v>101438.08304947232</v>
      </c>
      <c r="F15" s="11">
        <f t="shared" si="2"/>
        <v>159756.94122103907</v>
      </c>
      <c r="G15" s="11">
        <f t="shared" si="2"/>
        <v>233294.83674545324</v>
      </c>
      <c r="H15" s="11">
        <f t="shared" si="2"/>
        <v>318691.30173662963</v>
      </c>
      <c r="I15" s="11">
        <f t="shared" si="2"/>
        <v>415347.45659057406</v>
      </c>
      <c r="J15" s="11">
        <f t="shared" si="2"/>
        <v>522657.8302611101</v>
      </c>
      <c r="K15" s="11">
        <f t="shared" si="2"/>
        <v>639823.72828265931</v>
      </c>
      <c r="L15" s="11">
        <f t="shared" si="2"/>
        <v>767341.39208809112</v>
      </c>
      <c r="M15" s="11">
        <f t="shared" si="2"/>
        <v>902984.98581589386</v>
      </c>
      <c r="N15" s="11">
        <f t="shared" si="2"/>
        <v>1045381.0412421905</v>
      </c>
      <c r="O15" s="11">
        <f t="shared" si="2"/>
        <v>1194083.6002216167</v>
      </c>
      <c r="P15" s="11">
        <f t="shared" si="2"/>
        <v>1348417.6990747023</v>
      </c>
      <c r="Q15" s="11">
        <f t="shared" si="2"/>
        <v>1508686.5441418346</v>
      </c>
      <c r="R15" s="11">
        <f t="shared" si="2"/>
        <v>1674171.2915713007</v>
      </c>
      <c r="S15" s="11">
        <f t="shared" si="2"/>
        <v>1845008.6667066542</v>
      </c>
      <c r="T15" s="11">
        <f t="shared" si="2"/>
        <v>2021445.3778124335</v>
      </c>
      <c r="U15" s="11">
        <f t="shared" si="2"/>
        <v>2202970.8706098879</v>
      </c>
      <c r="V15" s="11">
        <f t="shared" si="2"/>
        <v>2389853.8876131363</v>
      </c>
      <c r="W15" s="11">
        <f t="shared" si="2"/>
        <v>2582234.7323772027</v>
      </c>
      <c r="X15" s="11">
        <f t="shared" si="2"/>
        <v>2779794.0024466235</v>
      </c>
      <c r="Y15" s="11">
        <f t="shared" si="2"/>
        <v>2983014.7563699037</v>
      </c>
      <c r="Z15" s="11">
        <f t="shared" si="2"/>
        <v>3191935.6011655396</v>
      </c>
      <c r="AA15" s="11">
        <f t="shared" si="2"/>
        <v>3406215.2884554062</v>
      </c>
      <c r="AB15" s="11">
        <f t="shared" si="2"/>
        <v>3626178.4938487126</v>
      </c>
      <c r="AC15" s="11">
        <f t="shared" si="2"/>
        <v>3851734.4437702629</v>
      </c>
      <c r="AD15" s="11">
        <f t="shared" si="2"/>
        <v>4082706.8642234094</v>
      </c>
      <c r="AE15" s="11">
        <f t="shared" si="2"/>
        <v>4319313.4611270884</v>
      </c>
      <c r="AF15" s="11">
        <f t="shared" si="2"/>
        <v>4561784.3699769229</v>
      </c>
      <c r="AG15" s="11"/>
      <c r="AH15" s="11"/>
      <c r="AI15" s="11"/>
    </row>
    <row r="16" spans="1:35" x14ac:dyDescent="0.35">
      <c r="A16" s="17" t="s">
        <v>89</v>
      </c>
      <c r="B16" s="11">
        <f>SUM('PEV Sales by Manufacturer'!B17:K17)</f>
        <v>19044</v>
      </c>
      <c r="C16" s="11">
        <f>SUM('PEV Sales by Manufacturer'!B17:L17)</f>
        <v>35819</v>
      </c>
      <c r="D16" s="11">
        <f t="shared" si="1"/>
        <v>76409.04748818517</v>
      </c>
      <c r="E16" s="11">
        <f t="shared" si="2"/>
        <v>135655.04208824894</v>
      </c>
      <c r="F16" s="11">
        <f t="shared" si="2"/>
        <v>217651.42510962454</v>
      </c>
      <c r="G16" s="11">
        <f t="shared" si="2"/>
        <v>321045.79250733199</v>
      </c>
      <c r="H16" s="11">
        <f t="shared" si="2"/>
        <v>441113.32249031612</v>
      </c>
      <c r="I16" s="11">
        <f t="shared" si="2"/>
        <v>577011.98963262758</v>
      </c>
      <c r="J16" s="11">
        <f t="shared" si="2"/>
        <v>727890.50093287416</v>
      </c>
      <c r="K16" s="11">
        <f t="shared" si="2"/>
        <v>892625.89103525353</v>
      </c>
      <c r="L16" s="11">
        <f t="shared" si="2"/>
        <v>1071915.8759766766</v>
      </c>
      <c r="M16" s="11">
        <f t="shared" si="2"/>
        <v>1262630.9279240316</v>
      </c>
      <c r="N16" s="11">
        <f t="shared" si="2"/>
        <v>1462839.9489429006</v>
      </c>
      <c r="O16" s="11">
        <f t="shared" si="2"/>
        <v>1671915.9213576082</v>
      </c>
      <c r="P16" s="11">
        <f t="shared" si="2"/>
        <v>1888909.8454428075</v>
      </c>
      <c r="Q16" s="11">
        <f t="shared" si="2"/>
        <v>2114248.0296688695</v>
      </c>
      <c r="R16" s="11">
        <f t="shared" si="2"/>
        <v>2346919.7787367846</v>
      </c>
      <c r="S16" s="11">
        <f t="shared" si="2"/>
        <v>2587117.3286400246</v>
      </c>
      <c r="T16" s="11">
        <f t="shared" si="2"/>
        <v>2835187.5514880214</v>
      </c>
      <c r="U16" s="11">
        <f t="shared" si="2"/>
        <v>3090412.6073657596</v>
      </c>
      <c r="V16" s="11">
        <f t="shared" si="2"/>
        <v>3353170.3485634374</v>
      </c>
      <c r="W16" s="11">
        <f t="shared" si="2"/>
        <v>3623658.0420440524</v>
      </c>
      <c r="X16" s="11">
        <f t="shared" si="2"/>
        <v>3901426.6075804313</v>
      </c>
      <c r="Y16" s="11">
        <f t="shared" si="2"/>
        <v>4187155.2260585995</v>
      </c>
      <c r="Z16" s="11">
        <f t="shared" si="2"/>
        <v>4480898.1789918654</v>
      </c>
      <c r="AA16" s="11">
        <f t="shared" si="2"/>
        <v>4782175.6707601594</v>
      </c>
      <c r="AB16" s="11">
        <f t="shared" si="2"/>
        <v>5091444.1956510087</v>
      </c>
      <c r="AC16" s="11">
        <f t="shared" si="2"/>
        <v>5408576.1259111715</v>
      </c>
      <c r="AD16" s="11">
        <f t="shared" si="2"/>
        <v>5733323.62009452</v>
      </c>
      <c r="AE16" s="11">
        <f t="shared" si="2"/>
        <v>6065992.7729785377</v>
      </c>
      <c r="AF16" s="11">
        <f t="shared" si="2"/>
        <v>6406907.1553401137</v>
      </c>
      <c r="AG16" s="11"/>
      <c r="AH16" s="11"/>
      <c r="AI16" s="11"/>
    </row>
    <row r="17" spans="1:35" x14ac:dyDescent="0.35">
      <c r="A17" s="17" t="s">
        <v>90</v>
      </c>
      <c r="B17" s="11">
        <f>SUM('PEV Sales by Manufacturer'!B18:K18)</f>
        <v>16033</v>
      </c>
      <c r="C17" s="11">
        <f>SUM('PEV Sales by Manufacturer'!B18:L18)</f>
        <v>16540</v>
      </c>
      <c r="D17" s="11">
        <f t="shared" si="1"/>
        <v>17766.775205753198</v>
      </c>
      <c r="E17" s="11">
        <f t="shared" si="2"/>
        <v>19557.399304843053</v>
      </c>
      <c r="F17" s="11">
        <f t="shared" si="2"/>
        <v>22035.62083639819</v>
      </c>
      <c r="G17" s="11">
        <f t="shared" si="2"/>
        <v>25160.565353276739</v>
      </c>
      <c r="H17" s="11">
        <f t="shared" si="2"/>
        <v>28789.431982270657</v>
      </c>
      <c r="I17" s="11">
        <f t="shared" si="2"/>
        <v>32896.771728389998</v>
      </c>
      <c r="J17" s="11">
        <f t="shared" si="2"/>
        <v>37456.855497643352</v>
      </c>
      <c r="K17" s="11">
        <f t="shared" si="2"/>
        <v>42435.74329388218</v>
      </c>
      <c r="L17" s="11">
        <f t="shared" si="2"/>
        <v>47854.522570502239</v>
      </c>
      <c r="M17" s="11">
        <f t="shared" si="2"/>
        <v>53618.607896124231</v>
      </c>
      <c r="N17" s="11">
        <f t="shared" si="2"/>
        <v>59669.634641672164</v>
      </c>
      <c r="O17" s="11">
        <f t="shared" si="2"/>
        <v>65988.652108990005</v>
      </c>
      <c r="P17" s="11">
        <f t="shared" si="2"/>
        <v>72546.978160328072</v>
      </c>
      <c r="Q17" s="11">
        <f t="shared" si="2"/>
        <v>79357.497349753598</v>
      </c>
      <c r="R17" s="11">
        <f t="shared" si="2"/>
        <v>86389.662880450051</v>
      </c>
      <c r="S17" s="11">
        <f t="shared" si="2"/>
        <v>93649.284805990595</v>
      </c>
      <c r="T17" s="11">
        <f t="shared" si="2"/>
        <v>101146.84683185852</v>
      </c>
      <c r="U17" s="11">
        <f t="shared" si="2"/>
        <v>108860.65328968345</v>
      </c>
      <c r="V17" s="11">
        <f t="shared" si="2"/>
        <v>116802.12421589643</v>
      </c>
      <c r="W17" s="11">
        <f t="shared" si="2"/>
        <v>124977.22171781427</v>
      </c>
      <c r="X17" s="11">
        <f t="shared" si="2"/>
        <v>133372.372998109</v>
      </c>
      <c r="Y17" s="11">
        <f t="shared" si="2"/>
        <v>142008.10531217346</v>
      </c>
      <c r="Z17" s="11">
        <f t="shared" si="2"/>
        <v>150886.05923987334</v>
      </c>
      <c r="AA17" s="11">
        <f t="shared" si="2"/>
        <v>159991.73365576155</v>
      </c>
      <c r="AB17" s="11">
        <f t="shared" si="2"/>
        <v>169338.92543636725</v>
      </c>
      <c r="AC17" s="11">
        <f t="shared" si="2"/>
        <v>178923.77721829884</v>
      </c>
      <c r="AD17" s="11">
        <f t="shared" si="2"/>
        <v>188738.79835397442</v>
      </c>
      <c r="AE17" s="11">
        <f t="shared" si="2"/>
        <v>198793.24011327079</v>
      </c>
      <c r="AF17" s="11">
        <f t="shared" si="2"/>
        <v>209096.88195275329</v>
      </c>
      <c r="AG17" s="11"/>
      <c r="AH17" s="11"/>
      <c r="AI17" s="11"/>
    </row>
    <row r="18" spans="1:35" x14ac:dyDescent="0.35">
      <c r="A18" s="17" t="s">
        <v>30</v>
      </c>
      <c r="B18" s="11">
        <f>SUM('PEV Sales by Manufacturer'!B19:K19)</f>
        <v>11143</v>
      </c>
      <c r="C18" s="11">
        <f>SUM('PEV Sales by Manufacturer'!B19:L19)</f>
        <v>13393</v>
      </c>
      <c r="D18" s="11">
        <f t="shared" si="1"/>
        <v>18837.268664585194</v>
      </c>
      <c r="E18" s="11">
        <f t="shared" si="2"/>
        <v>26783.825317350827</v>
      </c>
      <c r="F18" s="11">
        <f t="shared" si="2"/>
        <v>37781.849865672441</v>
      </c>
      <c r="G18" s="11">
        <f t="shared" si="2"/>
        <v>51649.946834068367</v>
      </c>
      <c r="H18" s="11">
        <f t="shared" si="2"/>
        <v>67754.384536704092</v>
      </c>
      <c r="I18" s="11">
        <f t="shared" si="2"/>
        <v>85982.223646701153</v>
      </c>
      <c r="J18" s="11">
        <f t="shared" si="2"/>
        <v>106219.28179427522</v>
      </c>
      <c r="K18" s="11">
        <f t="shared" si="2"/>
        <v>128314.93769474339</v>
      </c>
      <c r="L18" s="11">
        <f t="shared" si="2"/>
        <v>152362.77472116379</v>
      </c>
      <c r="M18" s="11">
        <f t="shared" si="2"/>
        <v>177943.03504197145</v>
      </c>
      <c r="N18" s="11">
        <f t="shared" si="2"/>
        <v>204796.7040310895</v>
      </c>
      <c r="O18" s="11">
        <f t="shared" si="2"/>
        <v>232839.68095705623</v>
      </c>
      <c r="P18" s="11">
        <f t="shared" si="2"/>
        <v>261944.67822630802</v>
      </c>
      <c r="Q18" s="11">
        <f t="shared" si="2"/>
        <v>292168.87581251602</v>
      </c>
      <c r="R18" s="11">
        <f t="shared" si="2"/>
        <v>323376.71100791451</v>
      </c>
      <c r="S18" s="11">
        <f t="shared" si="2"/>
        <v>355593.96807392285</v>
      </c>
      <c r="T18" s="11">
        <f t="shared" si="2"/>
        <v>388867.17233073316</v>
      </c>
      <c r="U18" s="11">
        <f t="shared" si="2"/>
        <v>423100.04122640594</v>
      </c>
      <c r="V18" s="11">
        <f t="shared" si="2"/>
        <v>458343.25539599016</v>
      </c>
      <c r="W18" s="11">
        <f t="shared" si="2"/>
        <v>494623.27389562555</v>
      </c>
      <c r="X18" s="11">
        <f t="shared" si="2"/>
        <v>531879.86241764354</v>
      </c>
      <c r="Y18" s="11">
        <f t="shared" si="2"/>
        <v>570204.11824929051</v>
      </c>
      <c r="Z18" s="11">
        <f t="shared" si="2"/>
        <v>609603.32207044389</v>
      </c>
      <c r="AA18" s="11">
        <f t="shared" si="2"/>
        <v>650013.11977408989</v>
      </c>
      <c r="AB18" s="11">
        <f t="shared" si="2"/>
        <v>691494.74010222161</v>
      </c>
      <c r="AC18" s="11">
        <f t="shared" si="2"/>
        <v>734031.06457824947</v>
      </c>
      <c r="AD18" s="11">
        <f t="shared" si="2"/>
        <v>777588.85068331857</v>
      </c>
      <c r="AE18" s="11">
        <f t="shared" si="2"/>
        <v>822209.15434883512</v>
      </c>
      <c r="AF18" s="11">
        <f t="shared" si="2"/>
        <v>867935.37552997051</v>
      </c>
      <c r="AG18" s="11"/>
      <c r="AH18" s="11"/>
      <c r="AI18" s="11"/>
    </row>
    <row r="19" spans="1:35" x14ac:dyDescent="0.35">
      <c r="A19" s="17" t="s">
        <v>91</v>
      </c>
      <c r="B19" s="11">
        <f>SUM('PEV Sales by Manufacturer'!B20:K20)</f>
        <v>8464</v>
      </c>
      <c r="C19" s="11">
        <f>SUM('PEV Sales by Manufacturer'!B20:L20)</f>
        <v>8464</v>
      </c>
      <c r="D19" s="11">
        <f t="shared" si="1"/>
        <v>8464</v>
      </c>
      <c r="E19" s="11">
        <f t="shared" si="2"/>
        <v>8464</v>
      </c>
      <c r="F19" s="11">
        <f t="shared" si="2"/>
        <v>8464</v>
      </c>
      <c r="G19" s="11">
        <f t="shared" si="2"/>
        <v>8464</v>
      </c>
      <c r="H19" s="11">
        <f t="shared" si="2"/>
        <v>8464</v>
      </c>
      <c r="I19" s="11">
        <f t="shared" si="2"/>
        <v>8464</v>
      </c>
      <c r="J19" s="11">
        <f t="shared" si="2"/>
        <v>8464</v>
      </c>
      <c r="K19" s="11">
        <f t="shared" si="2"/>
        <v>8464</v>
      </c>
      <c r="L19" s="11">
        <f t="shared" si="2"/>
        <v>8464</v>
      </c>
      <c r="M19" s="11">
        <f t="shared" si="2"/>
        <v>8464</v>
      </c>
      <c r="N19" s="11">
        <f t="shared" si="2"/>
        <v>8464</v>
      </c>
      <c r="O19" s="11">
        <f t="shared" si="2"/>
        <v>8464</v>
      </c>
      <c r="P19" s="11">
        <f t="shared" si="2"/>
        <v>8464</v>
      </c>
      <c r="Q19" s="11">
        <f t="shared" si="2"/>
        <v>8464</v>
      </c>
      <c r="R19" s="11">
        <f t="shared" si="2"/>
        <v>8464</v>
      </c>
      <c r="S19" s="11">
        <f t="shared" si="2"/>
        <v>8464</v>
      </c>
      <c r="T19" s="11">
        <f t="shared" si="2"/>
        <v>8464</v>
      </c>
      <c r="U19" s="11">
        <f t="shared" si="2"/>
        <v>8464</v>
      </c>
      <c r="V19" s="11">
        <f t="shared" si="2"/>
        <v>8464</v>
      </c>
      <c r="W19" s="11">
        <f t="shared" si="2"/>
        <v>8464</v>
      </c>
      <c r="X19" s="11">
        <f t="shared" si="2"/>
        <v>8464</v>
      </c>
      <c r="Y19" s="11">
        <f t="shared" si="2"/>
        <v>8464</v>
      </c>
      <c r="Z19" s="11">
        <f t="shared" si="2"/>
        <v>8464</v>
      </c>
      <c r="AA19" s="11">
        <f t="shared" si="2"/>
        <v>8464</v>
      </c>
      <c r="AB19" s="11">
        <f t="shared" si="2"/>
        <v>8464</v>
      </c>
      <c r="AC19" s="11">
        <f t="shared" si="2"/>
        <v>8464</v>
      </c>
      <c r="AD19" s="11">
        <f t="shared" si="2"/>
        <v>8464</v>
      </c>
      <c r="AE19" s="11">
        <f t="shared" si="2"/>
        <v>8464</v>
      </c>
      <c r="AF19" s="11">
        <f t="shared" si="2"/>
        <v>8464</v>
      </c>
      <c r="AG19" s="11"/>
      <c r="AH19" s="11"/>
      <c r="AI19" s="11"/>
    </row>
    <row r="20" spans="1:35" x14ac:dyDescent="0.35">
      <c r="A20" s="17" t="s">
        <v>92</v>
      </c>
      <c r="B20" s="11">
        <f>SUM('PEV Sales by Manufacturer'!B21:K21)</f>
        <v>6524</v>
      </c>
      <c r="C20" s="11">
        <f>SUM('PEV Sales by Manufacturer'!B21:L21)</f>
        <v>8189</v>
      </c>
      <c r="D20" s="11">
        <f t="shared" ref="D20:D24" si="3">C20+D49</f>
        <v>12217.758811793045</v>
      </c>
      <c r="E20" s="11">
        <f t="shared" si="2"/>
        <v>18098.210734839613</v>
      </c>
      <c r="F20" s="11">
        <f t="shared" si="2"/>
        <v>26236.748900597609</v>
      </c>
      <c r="G20" s="11">
        <f t="shared" si="2"/>
        <v>36499.140657210599</v>
      </c>
      <c r="H20" s="11">
        <f t="shared" si="2"/>
        <v>48416.424557161037</v>
      </c>
      <c r="I20" s="11">
        <f t="shared" si="2"/>
        <v>61905.025498558869</v>
      </c>
      <c r="J20" s="11">
        <f t="shared" si="2"/>
        <v>76880.44852776367</v>
      </c>
      <c r="K20" s="11">
        <f t="shared" si="2"/>
        <v>93231.233894110119</v>
      </c>
      <c r="L20" s="11">
        <f t="shared" si="2"/>
        <v>111026.6332936612</v>
      </c>
      <c r="M20" s="11">
        <f t="shared" si="2"/>
        <v>129956.02593105887</v>
      </c>
      <c r="N20" s="11">
        <f t="shared" si="2"/>
        <v>149827.74098300622</v>
      </c>
      <c r="O20" s="11">
        <f t="shared" si="2"/>
        <v>170579.54390822162</v>
      </c>
      <c r="P20" s="11">
        <f t="shared" si="2"/>
        <v>192117.24188746794</v>
      </c>
      <c r="Q20" s="11">
        <f t="shared" si="2"/>
        <v>214483.14810126185</v>
      </c>
      <c r="R20" s="11">
        <f t="shared" si="2"/>
        <v>237576.94614585669</v>
      </c>
      <c r="S20" s="11">
        <f t="shared" si="2"/>
        <v>261417.71637470287</v>
      </c>
      <c r="T20" s="11">
        <f t="shared" si="2"/>
        <v>286039.88752474252</v>
      </c>
      <c r="U20" s="11">
        <f t="shared" si="2"/>
        <v>311372.21050754038</v>
      </c>
      <c r="V20" s="11">
        <f t="shared" si="2"/>
        <v>337452.18899303267</v>
      </c>
      <c r="W20" s="11">
        <f t="shared" si="2"/>
        <v>364299.40268276283</v>
      </c>
      <c r="X20" s="11">
        <f t="shared" si="2"/>
        <v>391869.2781890562</v>
      </c>
      <c r="Y20" s="11">
        <f t="shared" si="2"/>
        <v>420229.22750447498</v>
      </c>
      <c r="Z20" s="11">
        <f t="shared" si="2"/>
        <v>449384.63833212847</v>
      </c>
      <c r="AA20" s="11">
        <f t="shared" si="2"/>
        <v>479287.88863282645</v>
      </c>
      <c r="AB20" s="11">
        <f t="shared" si="2"/>
        <v>509984.28767564392</v>
      </c>
      <c r="AC20" s="11">
        <f t="shared" si="2"/>
        <v>541461.1677879045</v>
      </c>
      <c r="AD20" s="11">
        <f t="shared" si="2"/>
        <v>573693.92950565566</v>
      </c>
      <c r="AE20" s="11">
        <f t="shared" si="2"/>
        <v>606712.95421813789</v>
      </c>
      <c r="AF20" s="11">
        <f t="shared" si="2"/>
        <v>640550.35789217812</v>
      </c>
      <c r="AG20" s="11"/>
      <c r="AH20" s="11"/>
      <c r="AI20" s="11"/>
    </row>
    <row r="21" spans="1:35" x14ac:dyDescent="0.35">
      <c r="A21" s="17" t="s">
        <v>33</v>
      </c>
      <c r="B21" s="11">
        <f>SUM('PEV Sales by Manufacturer'!B22:K22)</f>
        <v>5105</v>
      </c>
      <c r="C21" s="11">
        <f>SUM('PEV Sales by Manufacturer'!B22:L22)</f>
        <v>7723</v>
      </c>
      <c r="D21" s="11">
        <f t="shared" si="3"/>
        <v>14057.709050615129</v>
      </c>
      <c r="E21" s="11">
        <f t="shared" si="2"/>
        <v>23303.969191477539</v>
      </c>
      <c r="F21" s="11">
        <f t="shared" si="2"/>
        <v>36100.781754813535</v>
      </c>
      <c r="G21" s="11">
        <f t="shared" si="2"/>
        <v>52237.083027373781</v>
      </c>
      <c r="H21" s="11">
        <f t="shared" si="2"/>
        <v>70975.490985373923</v>
      </c>
      <c r="I21" s="11">
        <f t="shared" si="2"/>
        <v>92184.594447583833</v>
      </c>
      <c r="J21" s="11">
        <f t="shared" si="2"/>
        <v>115731.53588329445</v>
      </c>
      <c r="K21" s="11">
        <f t="shared" si="2"/>
        <v>141441.05905992808</v>
      </c>
      <c r="L21" s="11">
        <f t="shared" si="2"/>
        <v>169422.05343111412</v>
      </c>
      <c r="M21" s="11">
        <f t="shared" si="2"/>
        <v>199186.10743994723</v>
      </c>
      <c r="N21" s="11">
        <f t="shared" si="2"/>
        <v>230431.84317928547</v>
      </c>
      <c r="O21" s="11">
        <f t="shared" si="2"/>
        <v>263061.40477581031</v>
      </c>
      <c r="P21" s="11">
        <f t="shared" si="2"/>
        <v>296926.6860428775</v>
      </c>
      <c r="Q21" s="11">
        <f t="shared" si="2"/>
        <v>332094.21905651863</v>
      </c>
      <c r="R21" s="11">
        <f t="shared" si="2"/>
        <v>368406.26907498669</v>
      </c>
      <c r="S21" s="11">
        <f t="shared" si="2"/>
        <v>405892.83751890215</v>
      </c>
      <c r="T21" s="11">
        <f t="shared" si="2"/>
        <v>444608.05918304855</v>
      </c>
      <c r="U21" s="11">
        <f t="shared" si="2"/>
        <v>484439.9039692136</v>
      </c>
      <c r="V21" s="11">
        <f t="shared" si="2"/>
        <v>525447.34161186754</v>
      </c>
      <c r="W21" s="11">
        <f t="shared" si="2"/>
        <v>567661.15869277657</v>
      </c>
      <c r="X21" s="11">
        <f t="shared" si="2"/>
        <v>611011.26924861805</v>
      </c>
      <c r="Y21" s="11">
        <f t="shared" si="2"/>
        <v>655603.67003406328</v>
      </c>
      <c r="Z21" s="11">
        <f t="shared" ref="E21:AF24" si="4">Y21+Z50</f>
        <v>701446.83252463199</v>
      </c>
      <c r="AA21" s="11">
        <f t="shared" si="4"/>
        <v>748465.87714158534</v>
      </c>
      <c r="AB21" s="11">
        <f t="shared" si="4"/>
        <v>796732.04692782927</v>
      </c>
      <c r="AC21" s="11">
        <f t="shared" si="4"/>
        <v>846225.42358482524</v>
      </c>
      <c r="AD21" s="11">
        <f t="shared" si="4"/>
        <v>896907.32759507897</v>
      </c>
      <c r="AE21" s="11">
        <f t="shared" si="4"/>
        <v>948825.52981566661</v>
      </c>
      <c r="AF21" s="11">
        <f t="shared" si="4"/>
        <v>1002030.5285055388</v>
      </c>
      <c r="AG21" s="11"/>
      <c r="AH21" s="11"/>
      <c r="AI21" s="11"/>
    </row>
    <row r="22" spans="1:35" x14ac:dyDescent="0.35">
      <c r="A22" s="17" t="s">
        <v>76</v>
      </c>
      <c r="B22" s="11">
        <f>SUM('PEV Sales by Manufacturer'!B23:K23)</f>
        <v>0</v>
      </c>
      <c r="C22" s="11">
        <f>SUM('PEV Sales by Manufacturer'!B23:L23)</f>
        <v>376</v>
      </c>
      <c r="D22" s="11">
        <f t="shared" si="3"/>
        <v>1285.797785726237</v>
      </c>
      <c r="E22" s="11">
        <f t="shared" si="4"/>
        <v>2613.7556974772938</v>
      </c>
      <c r="F22" s="11">
        <f t="shared" si="4"/>
        <v>4451.6477997745951</v>
      </c>
      <c r="G22" s="11">
        <f t="shared" si="4"/>
        <v>6769.1608931598712</v>
      </c>
      <c r="H22" s="11">
        <f t="shared" si="4"/>
        <v>9460.3913714669961</v>
      </c>
      <c r="I22" s="11">
        <f t="shared" si="4"/>
        <v>12506.465818293173</v>
      </c>
      <c r="J22" s="11">
        <f t="shared" si="4"/>
        <v>15888.303090954436</v>
      </c>
      <c r="K22" s="11">
        <f t="shared" si="4"/>
        <v>19580.73269921045</v>
      </c>
      <c r="L22" s="11">
        <f t="shared" si="4"/>
        <v>23599.39346451448</v>
      </c>
      <c r="M22" s="11">
        <f t="shared" si="4"/>
        <v>27874.139189236117</v>
      </c>
      <c r="N22" s="11">
        <f t="shared" si="4"/>
        <v>32361.685651417622</v>
      </c>
      <c r="O22" s="11">
        <f t="shared" si="4"/>
        <v>37047.978684379174</v>
      </c>
      <c r="P22" s="11">
        <f t="shared" si="4"/>
        <v>41911.747116929691</v>
      </c>
      <c r="Q22" s="11">
        <f t="shared" si="4"/>
        <v>46962.54635800267</v>
      </c>
      <c r="R22" s="11">
        <f t="shared" si="4"/>
        <v>52177.722372878146</v>
      </c>
      <c r="S22" s="11">
        <f t="shared" si="4"/>
        <v>57561.583998131093</v>
      </c>
      <c r="T22" s="11">
        <f t="shared" si="4"/>
        <v>63121.906131713615</v>
      </c>
      <c r="U22" s="11">
        <f t="shared" si="4"/>
        <v>68842.598889390487</v>
      </c>
      <c r="V22" s="11">
        <f t="shared" si="4"/>
        <v>74732.131568396551</v>
      </c>
      <c r="W22" s="11">
        <f t="shared" si="4"/>
        <v>80794.925771002279</v>
      </c>
      <c r="X22" s="11">
        <f t="shared" si="4"/>
        <v>87020.915675126176</v>
      </c>
      <c r="Y22" s="11">
        <f t="shared" si="4"/>
        <v>93425.324649659189</v>
      </c>
      <c r="Z22" s="11">
        <f t="shared" si="4"/>
        <v>100009.36937710526</v>
      </c>
      <c r="AA22" s="11">
        <f t="shared" si="4"/>
        <v>106762.29557113677</v>
      </c>
      <c r="AB22" s="11">
        <f t="shared" si="4"/>
        <v>113694.33523486012</v>
      </c>
      <c r="AC22" s="11">
        <f t="shared" si="4"/>
        <v>120802.62768063188</v>
      </c>
      <c r="AD22" s="11">
        <f t="shared" si="4"/>
        <v>128081.61771419008</v>
      </c>
      <c r="AE22" s="11">
        <f t="shared" si="4"/>
        <v>135538.16623784974</v>
      </c>
      <c r="AF22" s="11">
        <f t="shared" si="4"/>
        <v>143179.52586634172</v>
      </c>
      <c r="AG22" s="11"/>
      <c r="AH22" s="11"/>
      <c r="AI22" s="11"/>
    </row>
    <row r="23" spans="1:35" x14ac:dyDescent="0.35">
      <c r="A23" s="17" t="s">
        <v>77</v>
      </c>
      <c r="B23" s="11">
        <f>SUM('PEV Sales by Manufacturer'!B24:K24)</f>
        <v>0</v>
      </c>
      <c r="C23" s="11">
        <f>SUM('PEV Sales by Manufacturer'!B24:L24)</f>
        <v>65</v>
      </c>
      <c r="D23" s="11">
        <f t="shared" si="3"/>
        <v>222.27887253246118</v>
      </c>
      <c r="E23" s="11">
        <f t="shared" si="4"/>
        <v>451.84606472346832</v>
      </c>
      <c r="F23" s="11">
        <f t="shared" si="4"/>
        <v>769.5667738972038</v>
      </c>
      <c r="G23" s="11">
        <f t="shared" si="4"/>
        <v>1170.2006863175307</v>
      </c>
      <c r="H23" s="11">
        <f t="shared" si="4"/>
        <v>1635.4399977270073</v>
      </c>
      <c r="I23" s="11">
        <f t="shared" si="4"/>
        <v>2162.0220164602561</v>
      </c>
      <c r="J23" s="11">
        <f t="shared" si="4"/>
        <v>2746.6481407235065</v>
      </c>
      <c r="K23" s="11">
        <f t="shared" si="4"/>
        <v>3384.9670889592535</v>
      </c>
      <c r="L23" s="11">
        <f t="shared" si="4"/>
        <v>4079.6823808336203</v>
      </c>
      <c r="M23" s="11">
        <f t="shared" si="4"/>
        <v>4818.6676789902867</v>
      </c>
      <c r="N23" s="11">
        <f t="shared" si="4"/>
        <v>5594.4403386759195</v>
      </c>
      <c r="O23" s="11">
        <f t="shared" si="4"/>
        <v>6404.570783203847</v>
      </c>
      <c r="P23" s="11">
        <f t="shared" si="4"/>
        <v>7245.3818154266755</v>
      </c>
      <c r="Q23" s="11">
        <f t="shared" si="4"/>
        <v>8118.5253012504618</v>
      </c>
      <c r="R23" s="11">
        <f t="shared" si="4"/>
        <v>9020.0849846730835</v>
      </c>
      <c r="S23" s="11">
        <f t="shared" si="4"/>
        <v>9950.8057443577691</v>
      </c>
      <c r="T23" s="11">
        <f t="shared" si="4"/>
        <v>10912.031645110066</v>
      </c>
      <c r="U23" s="11">
        <f t="shared" si="4"/>
        <v>11900.981190985058</v>
      </c>
      <c r="V23" s="11">
        <f t="shared" si="4"/>
        <v>12919.11848921749</v>
      </c>
      <c r="W23" s="11">
        <f t="shared" si="4"/>
        <v>13967.207912540289</v>
      </c>
      <c r="X23" s="11">
        <f t="shared" si="4"/>
        <v>15043.509358731921</v>
      </c>
      <c r="Y23" s="11">
        <f t="shared" si="4"/>
        <v>16150.654527201723</v>
      </c>
      <c r="Z23" s="11">
        <f t="shared" si="4"/>
        <v>17288.853748701709</v>
      </c>
      <c r="AA23" s="11">
        <f t="shared" si="4"/>
        <v>18456.247904584816</v>
      </c>
      <c r="AB23" s="11">
        <f t="shared" si="4"/>
        <v>19654.605825175287</v>
      </c>
      <c r="AC23" s="11">
        <f t="shared" si="4"/>
        <v>20883.432976704979</v>
      </c>
      <c r="AD23" s="11">
        <f t="shared" si="4"/>
        <v>22141.769019740306</v>
      </c>
      <c r="AE23" s="11">
        <f t="shared" si="4"/>
        <v>23430.800014521894</v>
      </c>
      <c r="AF23" s="11">
        <f t="shared" si="4"/>
        <v>24751.779737532474</v>
      </c>
      <c r="AG23" s="11"/>
      <c r="AH23" s="11"/>
      <c r="AI23" s="11"/>
    </row>
    <row r="24" spans="1:35" x14ac:dyDescent="0.35">
      <c r="A24" s="17" t="s">
        <v>75</v>
      </c>
      <c r="B24" s="11">
        <f>SUM('PEV Sales by Manufacturer'!B25:K25)</f>
        <v>0</v>
      </c>
      <c r="C24" s="11">
        <f>SUM('PEV Sales by Manufacturer'!B25:L25)</f>
        <v>116</v>
      </c>
      <c r="D24" s="11">
        <f t="shared" si="3"/>
        <v>396.68229559639224</v>
      </c>
      <c r="E24" s="11">
        <f t="shared" si="4"/>
        <v>806.3714385834204</v>
      </c>
      <c r="F24" s="11">
        <f t="shared" si="4"/>
        <v>1373.3807041857792</v>
      </c>
      <c r="G24" s="11">
        <f t="shared" si="4"/>
        <v>2088.3581478897472</v>
      </c>
      <c r="H24" s="11">
        <f t="shared" si="4"/>
        <v>2918.6313805589671</v>
      </c>
      <c r="I24" s="11">
        <f t="shared" si="4"/>
        <v>3858.3777524521493</v>
      </c>
      <c r="J24" s="11">
        <f t="shared" si="4"/>
        <v>4901.7105280604119</v>
      </c>
      <c r="K24" s="11">
        <f t="shared" si="4"/>
        <v>6040.8643433734378</v>
      </c>
      <c r="L24" s="11">
        <f t="shared" si="4"/>
        <v>7280.6639411799997</v>
      </c>
      <c r="M24" s="11">
        <f t="shared" si="4"/>
        <v>8599.4684732749738</v>
      </c>
      <c r="N24" s="11">
        <f t="shared" si="4"/>
        <v>9983.9242967139489</v>
      </c>
      <c r="O24" s="11">
        <f t="shared" si="4"/>
        <v>11429.695551563789</v>
      </c>
      <c r="P24" s="11">
        <f t="shared" si="4"/>
        <v>12930.219855222991</v>
      </c>
      <c r="Q24" s="11">
        <f t="shared" si="4"/>
        <v>14488.445153000825</v>
      </c>
      <c r="R24" s="11">
        <f t="shared" si="4"/>
        <v>16097.382434185811</v>
      </c>
      <c r="S24" s="11">
        <f t="shared" si="4"/>
        <v>17758.36102070002</v>
      </c>
      <c r="T24" s="11">
        <f t="shared" si="4"/>
        <v>19473.77955127335</v>
      </c>
      <c r="U24" s="11">
        <f t="shared" si="4"/>
        <v>21238.674125450259</v>
      </c>
      <c r="V24" s="11">
        <f t="shared" si="4"/>
        <v>23055.6576115266</v>
      </c>
      <c r="W24" s="11">
        <f t="shared" si="4"/>
        <v>24926.094120841135</v>
      </c>
      <c r="X24" s="11">
        <f t="shared" si="4"/>
        <v>26846.878240198508</v>
      </c>
      <c r="Y24" s="11">
        <f t="shared" si="4"/>
        <v>28822.706540852309</v>
      </c>
      <c r="Z24" s="11">
        <f t="shared" si="4"/>
        <v>30853.954382298438</v>
      </c>
      <c r="AA24" s="11">
        <f t="shared" si="4"/>
        <v>32937.30395279752</v>
      </c>
      <c r="AB24" s="11">
        <f t="shared" si="4"/>
        <v>35075.911934158983</v>
      </c>
      <c r="AC24" s="11">
        <f t="shared" si="4"/>
        <v>37268.895773811972</v>
      </c>
      <c r="AD24" s="11">
        <f t="shared" si="4"/>
        <v>39514.541635228867</v>
      </c>
      <c r="AE24" s="11">
        <f t="shared" si="4"/>
        <v>41814.966179762159</v>
      </c>
      <c r="AF24" s="11">
        <f t="shared" si="4"/>
        <v>44172.40691621181</v>
      </c>
      <c r="AG24" s="11"/>
      <c r="AH24" s="11"/>
      <c r="AI24" s="11"/>
    </row>
    <row r="25" spans="1:35" x14ac:dyDescent="0.35">
      <c r="B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5" x14ac:dyDescent="0.35">
      <c r="A26" s="26" t="s">
        <v>78</v>
      </c>
    </row>
    <row r="27" spans="1:35" x14ac:dyDescent="0.35">
      <c r="A27" s="17" t="s">
        <v>34</v>
      </c>
      <c r="B27" s="17">
        <v>2020</v>
      </c>
      <c r="C27" s="17">
        <v>2021</v>
      </c>
      <c r="D27" s="17">
        <v>2022</v>
      </c>
      <c r="E27" s="17">
        <v>2023</v>
      </c>
      <c r="F27" s="17">
        <v>2024</v>
      </c>
      <c r="G27" s="17">
        <v>2025</v>
      </c>
      <c r="H27" s="17">
        <v>2026</v>
      </c>
      <c r="I27" s="17">
        <v>2027</v>
      </c>
      <c r="J27" s="17">
        <v>2028</v>
      </c>
      <c r="K27" s="17">
        <v>2029</v>
      </c>
      <c r="L27" s="17">
        <v>2030</v>
      </c>
      <c r="M27" s="17">
        <v>2031</v>
      </c>
      <c r="N27" s="17">
        <v>2032</v>
      </c>
      <c r="O27" s="17">
        <v>2033</v>
      </c>
      <c r="P27" s="17">
        <v>2034</v>
      </c>
      <c r="Q27" s="17">
        <v>2035</v>
      </c>
      <c r="R27" s="17">
        <v>2036</v>
      </c>
      <c r="S27" s="17">
        <v>2037</v>
      </c>
      <c r="T27" s="17">
        <v>2038</v>
      </c>
      <c r="U27" s="17">
        <v>2039</v>
      </c>
      <c r="V27" s="17">
        <v>2040</v>
      </c>
      <c r="W27" s="17">
        <v>2041</v>
      </c>
      <c r="X27" s="17">
        <v>2042</v>
      </c>
      <c r="Y27" s="17">
        <v>2043</v>
      </c>
      <c r="Z27" s="17">
        <v>2044</v>
      </c>
      <c r="AA27" s="17">
        <v>2045</v>
      </c>
      <c r="AB27" s="17">
        <v>2046</v>
      </c>
      <c r="AC27" s="17">
        <v>2047</v>
      </c>
      <c r="AD27" s="17">
        <v>2048</v>
      </c>
      <c r="AE27" s="17">
        <v>2049</v>
      </c>
      <c r="AF27" s="17">
        <v>2050</v>
      </c>
    </row>
    <row r="28" spans="1:35" x14ac:dyDescent="0.35">
      <c r="A28" s="17" t="s">
        <v>35</v>
      </c>
      <c r="B28" s="17">
        <v>349182</v>
      </c>
      <c r="C28" s="17">
        <v>603744</v>
      </c>
      <c r="D28" s="12">
        <v>1098920</v>
      </c>
      <c r="E28" s="12">
        <v>1600640</v>
      </c>
      <c r="F28" s="12">
        <v>2209510</v>
      </c>
      <c r="G28" s="12">
        <v>2809740</v>
      </c>
      <c r="H28" s="12">
        <v>3313430</v>
      </c>
      <c r="I28" s="12">
        <v>3838830</v>
      </c>
      <c r="J28" s="12">
        <v>4387740</v>
      </c>
      <c r="K28" s="12">
        <v>4901270</v>
      </c>
      <c r="L28" s="12">
        <v>5460140</v>
      </c>
      <c r="M28" s="12">
        <v>5896040</v>
      </c>
      <c r="N28" s="12">
        <v>6271520</v>
      </c>
      <c r="O28" s="12">
        <v>6625100</v>
      </c>
      <c r="P28" s="12">
        <v>6942390</v>
      </c>
      <c r="Q28" s="12">
        <v>7274900</v>
      </c>
      <c r="R28" s="12">
        <v>7567320</v>
      </c>
      <c r="S28" s="12">
        <v>7866920</v>
      </c>
      <c r="T28" s="12">
        <v>8176700</v>
      </c>
      <c r="U28" s="12">
        <v>8461000</v>
      </c>
      <c r="V28" s="12">
        <v>8757100</v>
      </c>
      <c r="W28" s="12">
        <v>9060000</v>
      </c>
      <c r="X28" s="12">
        <v>9346980</v>
      </c>
      <c r="Y28" s="12">
        <v>9657430</v>
      </c>
      <c r="Z28" s="12">
        <v>9970180</v>
      </c>
      <c r="AA28" s="12">
        <v>10265600</v>
      </c>
      <c r="AB28" s="12">
        <v>10577800</v>
      </c>
      <c r="AC28" s="12">
        <v>10885700</v>
      </c>
      <c r="AD28" s="12">
        <v>11185100</v>
      </c>
      <c r="AE28" s="12">
        <v>11495700</v>
      </c>
      <c r="AF28" s="12">
        <v>11818600</v>
      </c>
    </row>
    <row r="29" spans="1:35" x14ac:dyDescent="0.35">
      <c r="A29" s="17" t="s">
        <v>43</v>
      </c>
      <c r="B29" s="17">
        <v>86889</v>
      </c>
      <c r="C29" s="17">
        <v>248313</v>
      </c>
      <c r="D29" s="17">
        <v>434007</v>
      </c>
      <c r="E29" s="17">
        <v>636849</v>
      </c>
      <c r="F29" s="17">
        <v>887172</v>
      </c>
      <c r="G29" s="12">
        <v>1095060</v>
      </c>
      <c r="H29" s="12">
        <v>1221050</v>
      </c>
      <c r="I29" s="12">
        <v>1293530</v>
      </c>
      <c r="J29" s="12">
        <v>1310350</v>
      </c>
      <c r="K29" s="12">
        <v>1320140</v>
      </c>
      <c r="L29" s="12">
        <v>1310940</v>
      </c>
      <c r="M29" s="12">
        <v>1306520</v>
      </c>
      <c r="N29" s="12">
        <v>1289590</v>
      </c>
      <c r="O29" s="12">
        <v>1270880</v>
      </c>
      <c r="P29" s="12">
        <v>1252620</v>
      </c>
      <c r="Q29" s="12">
        <v>1235240</v>
      </c>
      <c r="R29" s="12">
        <v>1219780</v>
      </c>
      <c r="S29" s="12">
        <v>1204400</v>
      </c>
      <c r="T29" s="12">
        <v>1191940</v>
      </c>
      <c r="U29" s="12">
        <v>1177850</v>
      </c>
      <c r="V29" s="12">
        <v>1166230</v>
      </c>
      <c r="W29" s="12">
        <v>1155260</v>
      </c>
      <c r="X29" s="12">
        <v>1143250</v>
      </c>
      <c r="Y29" s="12">
        <v>1133420</v>
      </c>
      <c r="Z29" s="12">
        <v>1123340</v>
      </c>
      <c r="AA29" s="12">
        <v>1112470</v>
      </c>
      <c r="AB29" s="12">
        <v>1102060</v>
      </c>
      <c r="AC29" s="12">
        <v>1091130</v>
      </c>
      <c r="AD29" s="12">
        <v>1079340</v>
      </c>
      <c r="AE29" s="12">
        <v>1067910</v>
      </c>
      <c r="AF29" s="12">
        <v>1056400</v>
      </c>
    </row>
    <row r="31" spans="1:35" x14ac:dyDescent="0.35">
      <c r="A31" s="1" t="s">
        <v>79</v>
      </c>
      <c r="B31" s="17">
        <v>2020</v>
      </c>
      <c r="C31" s="17">
        <v>2021</v>
      </c>
      <c r="D31" s="17">
        <v>2022</v>
      </c>
      <c r="E31" s="17">
        <v>2023</v>
      </c>
      <c r="F31" s="17">
        <v>2024</v>
      </c>
      <c r="G31" s="17">
        <v>2025</v>
      </c>
      <c r="H31" s="17">
        <v>2026</v>
      </c>
      <c r="I31" s="17">
        <v>2027</v>
      </c>
      <c r="J31" s="17">
        <v>2028</v>
      </c>
      <c r="K31" s="17">
        <v>2029</v>
      </c>
      <c r="L31" s="17">
        <v>2030</v>
      </c>
      <c r="M31" s="17">
        <v>2031</v>
      </c>
      <c r="N31" s="17">
        <v>2032</v>
      </c>
      <c r="O31" s="17">
        <v>2033</v>
      </c>
      <c r="P31" s="17">
        <v>2034</v>
      </c>
      <c r="Q31" s="17">
        <v>2035</v>
      </c>
      <c r="R31" s="17">
        <v>2036</v>
      </c>
      <c r="S31" s="17">
        <v>2037</v>
      </c>
      <c r="T31" s="17">
        <v>2038</v>
      </c>
      <c r="U31" s="17">
        <v>2039</v>
      </c>
      <c r="V31" s="17">
        <v>2040</v>
      </c>
      <c r="W31" s="17">
        <v>2041</v>
      </c>
      <c r="X31" s="17">
        <v>2042</v>
      </c>
      <c r="Y31" s="17">
        <v>2043</v>
      </c>
      <c r="Z31" s="17">
        <v>2044</v>
      </c>
      <c r="AA31" s="17">
        <v>2045</v>
      </c>
      <c r="AB31" s="17">
        <v>2046</v>
      </c>
      <c r="AC31" s="17">
        <v>2047</v>
      </c>
      <c r="AD31" s="17">
        <v>2048</v>
      </c>
      <c r="AE31" s="17">
        <v>2049</v>
      </c>
      <c r="AF31" s="17">
        <v>2050</v>
      </c>
    </row>
    <row r="32" spans="1:35" x14ac:dyDescent="0.35">
      <c r="A32" s="17" t="s">
        <v>2</v>
      </c>
      <c r="B32" s="11">
        <f>'PEV Sales by Manufacturer'!K4</f>
        <v>183829</v>
      </c>
      <c r="C32" s="11">
        <f>'PEV Sales by Manufacturer'!L4</f>
        <v>320918</v>
      </c>
      <c r="D32" s="11">
        <f>SUM(D$28:D$29)*'PEV Sales by Manufacturer'!$P4</f>
        <v>776517.24946726731</v>
      </c>
      <c r="E32" s="11">
        <f>SUM(E$28:E$29)*'PEV Sales by Manufacturer'!$P4</f>
        <v>1133419.1412854404</v>
      </c>
      <c r="F32" s="11">
        <f>SUM(F$28:F$29)*'PEV Sales by Manufacturer'!$P4</f>
        <v>1568650.6853325672</v>
      </c>
      <c r="G32" s="11">
        <f>SUM(G$28:G$29)*'PEV Sales by Manufacturer'!$P4</f>
        <v>1978009.7524016376</v>
      </c>
      <c r="H32" s="11">
        <f>SUM(H$28:H$29)*'PEV Sales by Manufacturer'!$P4</f>
        <v>2296979.5282908673</v>
      </c>
      <c r="I32" s="11">
        <f>SUM(I$28:I$29)*'PEV Sales by Manufacturer'!$P4</f>
        <v>2599840.7428897945</v>
      </c>
      <c r="J32" s="11">
        <f>SUM(J$28:J$29)*'PEV Sales by Manufacturer'!$P4</f>
        <v>2886416.1007125201</v>
      </c>
      <c r="K32" s="11">
        <f>SUM(K$28:K$29)*'PEV Sales by Manufacturer'!$P4</f>
        <v>3151508.3112295312</v>
      </c>
      <c r="L32" s="11">
        <f>SUM(L$28:L$29)*'PEV Sales by Manufacturer'!$P4</f>
        <v>3429948.3390421229</v>
      </c>
      <c r="M32" s="11">
        <f>SUM(M$28:M$29)*'PEV Sales by Manufacturer'!$P4</f>
        <v>3648518.2140590912</v>
      </c>
      <c r="N32" s="11">
        <f>SUM(N$28:N$29)*'PEV Sales by Manufacturer'!$P4</f>
        <v>3830144.7753999042</v>
      </c>
      <c r="O32" s="11">
        <f>SUM(O$28:O$29)*'PEV Sales by Manufacturer'!$P4</f>
        <v>3999776.0307232849</v>
      </c>
      <c r="P32" s="11">
        <f>SUM(P$28:P$29)*'PEV Sales by Manufacturer'!$P4</f>
        <v>4151252.2282905513</v>
      </c>
      <c r="Q32" s="11">
        <f>SUM(Q$28:Q$29)*'PEV Sales by Manufacturer'!$P4</f>
        <v>4310884.0182091976</v>
      </c>
      <c r="R32" s="11">
        <f>SUM(R$28:R$29)*'PEV Sales by Manufacturer'!$P4</f>
        <v>4451180.4689941686</v>
      </c>
      <c r="S32" s="11">
        <f>SUM(S$28:S$29)*'PEV Sales by Manufacturer'!$P4</f>
        <v>4595154.5347152287</v>
      </c>
      <c r="T32" s="11">
        <f>SUM(T$28:T$29)*'PEV Sales by Manufacturer'!$P4</f>
        <v>4745764.5171942431</v>
      </c>
      <c r="U32" s="11">
        <f>SUM(U$28:U$29)*'PEV Sales by Manufacturer'!$P4</f>
        <v>4882641.6978940088</v>
      </c>
      <c r="V32" s="11">
        <f>SUM(V$28:V$29)*'PEV Sales by Manufacturer'!$P4</f>
        <v>5026747.4688331652</v>
      </c>
      <c r="W32" s="11">
        <f>SUM(W$28:W$29)*'PEV Sales by Manufacturer'!$P4</f>
        <v>5174627.1008293265</v>
      </c>
      <c r="X32" s="11">
        <f>SUM(X$28:X$29)*'PEV Sales by Manufacturer'!$P4</f>
        <v>5313915.5001373263</v>
      </c>
      <c r="Y32" s="11">
        <f>SUM(Y$28:Y$29)*'PEV Sales by Manufacturer'!$P4</f>
        <v>5466197.1257691076</v>
      </c>
      <c r="Z32" s="11">
        <f>SUM(Z$28:Z$29)*'PEV Sales by Manufacturer'!$P4</f>
        <v>5619517.1963897292</v>
      </c>
      <c r="AA32" s="11">
        <f>SUM(AA$28:AA$29)*'PEV Sales by Manufacturer'!$P4</f>
        <v>5763658.4264260661</v>
      </c>
      <c r="AB32" s="11">
        <f>SUM(AB$28:AB$29)*'PEV Sales by Manufacturer'!$P4</f>
        <v>5916532.7255392829</v>
      </c>
      <c r="AC32" s="11">
        <f>SUM(AC$28:AC$29)*'PEV Sales by Manufacturer'!$P4</f>
        <v>6066965.4125323975</v>
      </c>
      <c r="AD32" s="11">
        <f>SUM(AD$28:AD$29)*'PEV Sales by Manufacturer'!$P4</f>
        <v>6212656.7116740271</v>
      </c>
      <c r="AE32" s="11">
        <f>SUM(AE$28:AE$29)*'PEV Sales by Manufacturer'!$P4</f>
        <v>6364203.8274356537</v>
      </c>
      <c r="AF32" s="11">
        <f>SUM(AF$28:AF$29)*'PEV Sales by Manufacturer'!$P4</f>
        <v>6521941.0884478297</v>
      </c>
      <c r="AG32" s="11"/>
      <c r="AH32" s="11"/>
    </row>
    <row r="33" spans="1:34" x14ac:dyDescent="0.35">
      <c r="A33" s="17" t="s">
        <v>85</v>
      </c>
      <c r="B33" s="11">
        <f>'PEV Sales by Manufacturer'!K5</f>
        <v>20835</v>
      </c>
      <c r="C33" s="11">
        <f>'PEV Sales by Manufacturer'!L5</f>
        <v>24845</v>
      </c>
      <c r="D33" s="11">
        <f>SUM(D$28:D$29)*'PEV Sales by Manufacturer'!$P5</f>
        <v>60116.824431830733</v>
      </c>
      <c r="E33" s="11">
        <f>SUM(E$28:E$29)*'PEV Sales by Manufacturer'!$P5</f>
        <v>87747.644461316508</v>
      </c>
      <c r="F33" s="11">
        <f>SUM(F$28:F$29)*'PEV Sales by Manufacturer'!$P5</f>
        <v>121442.63106802246</v>
      </c>
      <c r="G33" s="11">
        <f>SUM(G$28:G$29)*'PEV Sales by Manufacturer'!$P5</f>
        <v>153134.60852435417</v>
      </c>
      <c r="H33" s="11">
        <f>SUM(H$28:H$29)*'PEV Sales by Manufacturer'!$P5</f>
        <v>177828.77987643759</v>
      </c>
      <c r="I33" s="11">
        <f>SUM(I$28:I$29)*'PEV Sales by Manufacturer'!$P5</f>
        <v>201275.8500835009</v>
      </c>
      <c r="J33" s="11">
        <f>SUM(J$28:J$29)*'PEV Sales by Manufacturer'!$P5</f>
        <v>223462.0931895455</v>
      </c>
      <c r="K33" s="11">
        <f>SUM(K$28:K$29)*'PEV Sales by Manufacturer'!$P5</f>
        <v>243985.14259872522</v>
      </c>
      <c r="L33" s="11">
        <f>SUM(L$28:L$29)*'PEV Sales by Manufacturer'!$P5</f>
        <v>265541.56040951749</v>
      </c>
      <c r="M33" s="11">
        <f>SUM(M$28:M$29)*'PEV Sales by Manufacturer'!$P5</f>
        <v>282462.91896465182</v>
      </c>
      <c r="N33" s="11">
        <f>SUM(N$28:N$29)*'PEV Sales by Manufacturer'!$P5</f>
        <v>296524.18045983906</v>
      </c>
      <c r="O33" s="11">
        <f>SUM(O$28:O$29)*'PEV Sales by Manufacturer'!$P5</f>
        <v>309656.78298917488</v>
      </c>
      <c r="P33" s="11">
        <f>SUM(P$28:P$29)*'PEV Sales by Manufacturer'!$P5</f>
        <v>321383.84762424906</v>
      </c>
      <c r="Q33" s="11">
        <f>SUM(Q$28:Q$29)*'PEV Sales by Manufacturer'!$P5</f>
        <v>333742.30623526103</v>
      </c>
      <c r="R33" s="11">
        <f>SUM(R$28:R$29)*'PEV Sales by Manufacturer'!$P5</f>
        <v>344603.85130207759</v>
      </c>
      <c r="S33" s="11">
        <f>SUM(S$28:S$29)*'PEV Sales by Manufacturer'!$P5</f>
        <v>355750.11191332317</v>
      </c>
      <c r="T33" s="11">
        <f>SUM(T$28:T$29)*'PEV Sales by Manufacturer'!$P5</f>
        <v>367410.11544908967</v>
      </c>
      <c r="U33" s="11">
        <f>SUM(U$28:U$29)*'PEV Sales by Manufacturer'!$P5</f>
        <v>378006.945650218</v>
      </c>
      <c r="V33" s="11">
        <f>SUM(V$28:V$29)*'PEV Sales by Manufacturer'!$P5</f>
        <v>389163.40268591972</v>
      </c>
      <c r="W33" s="11">
        <f>SUM(W$28:W$29)*'PEV Sales by Manufacturer'!$P5</f>
        <v>400612.02649930702</v>
      </c>
      <c r="X33" s="11">
        <f>SUM(X$28:X$29)*'PEV Sales by Manufacturer'!$P5</f>
        <v>411395.52970201697</v>
      </c>
      <c r="Y33" s="11">
        <f>SUM(Y$28:Y$29)*'PEV Sales by Manufacturer'!$P5</f>
        <v>423184.94939434214</v>
      </c>
      <c r="Z33" s="11">
        <f>SUM(Z$28:Z$29)*'PEV Sales by Manufacturer'!$P5</f>
        <v>435054.76397180225</v>
      </c>
      <c r="AA33" s="11">
        <f>SUM(AA$28:AA$29)*'PEV Sales by Manufacturer'!$P5</f>
        <v>446213.96619870374</v>
      </c>
      <c r="AB33" s="11">
        <f>SUM(AB$28:AB$29)*'PEV Sales by Manufacturer'!$P5</f>
        <v>458049.26980108157</v>
      </c>
      <c r="AC33" s="11">
        <f>SUM(AC$28:AC$29)*'PEV Sales by Manufacturer'!$P5</f>
        <v>469695.54738084937</v>
      </c>
      <c r="AD33" s="11">
        <f>SUM(AD$28:AD$29)*'PEV Sales by Manufacturer'!$P5</f>
        <v>480974.75368019618</v>
      </c>
      <c r="AE33" s="11">
        <f>SUM(AE$28:AE$29)*'PEV Sales by Manufacturer'!$P5</f>
        <v>492707.30869766983</v>
      </c>
      <c r="AF33" s="11">
        <f>SUM(AF$28:AF$29)*'PEV Sales by Manufacturer'!$P5</f>
        <v>504919.09566458204</v>
      </c>
      <c r="AG33" s="11"/>
      <c r="AH33" s="11"/>
    </row>
    <row r="34" spans="1:34" x14ac:dyDescent="0.35">
      <c r="A34" s="17" t="s">
        <v>12</v>
      </c>
      <c r="B34" s="11">
        <f>'PEV Sales by Manufacturer'!K6</f>
        <v>9564</v>
      </c>
      <c r="C34" s="11">
        <f>'PEV Sales by Manufacturer'!L6</f>
        <v>14239</v>
      </c>
      <c r="D34" s="11">
        <f>SUM(D$28:D$29)*'PEV Sales by Manufacturer'!$P6</f>
        <v>34453.751784457148</v>
      </c>
      <c r="E34" s="11">
        <f>SUM(E$28:E$29)*'PEV Sales by Manufacturer'!$P6</f>
        <v>50289.342301657707</v>
      </c>
      <c r="F34" s="11">
        <f>SUM(F$28:F$29)*'PEV Sales by Manufacturer'!$P6</f>
        <v>69600.387352689548</v>
      </c>
      <c r="G34" s="11">
        <f>SUM(G$28:G$29)*'PEV Sales by Manufacturer'!$P6</f>
        <v>87763.481214662068</v>
      </c>
      <c r="H34" s="11">
        <f>SUM(H$28:H$29)*'PEV Sales by Manufacturer'!$P6</f>
        <v>101916.03931014671</v>
      </c>
      <c r="I34" s="11">
        <f>SUM(I$28:I$29)*'PEV Sales by Manufacturer'!$P6</f>
        <v>115353.86714988809</v>
      </c>
      <c r="J34" s="11">
        <f>SUM(J$28:J$29)*'PEV Sales by Manufacturer'!$P6</f>
        <v>128069.0982059142</v>
      </c>
      <c r="K34" s="11">
        <f>SUM(K$28:K$29)*'PEV Sales by Manufacturer'!$P6</f>
        <v>139831.13082967393</v>
      </c>
      <c r="L34" s="11">
        <f>SUM(L$28:L$29)*'PEV Sales by Manufacturer'!$P6</f>
        <v>152185.4006307555</v>
      </c>
      <c r="M34" s="11">
        <f>SUM(M$28:M$29)*'PEV Sales by Manufacturer'!$P6</f>
        <v>161883.25631465795</v>
      </c>
      <c r="N34" s="11">
        <f>SUM(N$28:N$29)*'PEV Sales by Manufacturer'!$P6</f>
        <v>169941.95232713417</v>
      </c>
      <c r="O34" s="11">
        <f>SUM(O$28:O$29)*'PEV Sales by Manufacturer'!$P6</f>
        <v>177468.42153281791</v>
      </c>
      <c r="P34" s="11">
        <f>SUM(P$28:P$29)*'PEV Sales by Manufacturer'!$P6</f>
        <v>184189.35827416711</v>
      </c>
      <c r="Q34" s="11">
        <f>SUM(Q$28:Q$29)*'PEV Sales by Manufacturer'!$P6</f>
        <v>191272.1553022291</v>
      </c>
      <c r="R34" s="11">
        <f>SUM(R$28:R$29)*'PEV Sales by Manufacturer'!$P6</f>
        <v>197497.05126545715</v>
      </c>
      <c r="S34" s="11">
        <f>SUM(S$28:S$29)*'PEV Sales by Manufacturer'!$P6</f>
        <v>203885.121494619</v>
      </c>
      <c r="T34" s="11">
        <f>SUM(T$28:T$29)*'PEV Sales by Manufacturer'!$P6</f>
        <v>210567.62462787636</v>
      </c>
      <c r="U34" s="11">
        <f>SUM(U$28:U$29)*'PEV Sales by Manufacturer'!$P6</f>
        <v>216640.80898021549</v>
      </c>
      <c r="V34" s="11">
        <f>SUM(V$28:V$29)*'PEV Sales by Manufacturer'!$P6</f>
        <v>223034.72291587087</v>
      </c>
      <c r="W34" s="11">
        <f>SUM(W$28:W$29)*'PEV Sales by Manufacturer'!$P6</f>
        <v>229596.08151835916</v>
      </c>
      <c r="X34" s="11">
        <f>SUM(X$28:X$29)*'PEV Sales by Manufacturer'!$P6</f>
        <v>235776.25065111771</v>
      </c>
      <c r="Y34" s="11">
        <f>SUM(Y$28:Y$29)*'PEV Sales by Manufacturer'!$P6</f>
        <v>242532.92390525408</v>
      </c>
      <c r="Z34" s="11">
        <f>SUM(Z$28:Z$29)*'PEV Sales by Manufacturer'!$P6</f>
        <v>249335.67253751226</v>
      </c>
      <c r="AA34" s="11">
        <f>SUM(AA$28:AA$29)*'PEV Sales by Manufacturer'!$P6</f>
        <v>255731.15977876203</v>
      </c>
      <c r="AB34" s="11">
        <f>SUM(AB$28:AB$29)*'PEV Sales by Manufacturer'!$P6</f>
        <v>262514.12971211917</v>
      </c>
      <c r="AC34" s="11">
        <f>SUM(AC$28:AC$29)*'PEV Sales by Manufacturer'!$P6</f>
        <v>269188.76631740452</v>
      </c>
      <c r="AD34" s="11">
        <f>SUM(AD$28:AD$29)*'PEV Sales by Manufacturer'!$P6</f>
        <v>275653.0294889239</v>
      </c>
      <c r="AE34" s="11">
        <f>SUM(AE$28:AE$29)*'PEV Sales by Manufacturer'!$P6</f>
        <v>282377.1128414619</v>
      </c>
      <c r="AF34" s="11">
        <f>SUM(AF$28:AF$29)*'PEV Sales by Manufacturer'!$P6</f>
        <v>289375.85039919434</v>
      </c>
      <c r="AG34" s="11"/>
      <c r="AH34" s="11"/>
    </row>
    <row r="35" spans="1:34" x14ac:dyDescent="0.35">
      <c r="A35" s="17" t="s">
        <v>32</v>
      </c>
      <c r="B35" s="11">
        <f>'PEV Sales by Manufacturer'!K7</f>
        <v>17898</v>
      </c>
      <c r="C35" s="11">
        <f>'PEV Sales by Manufacturer'!L7</f>
        <v>52767</v>
      </c>
      <c r="D35" s="11">
        <f>SUM(D$28:D$29)*'PEV Sales by Manufacturer'!$P7</f>
        <v>127678.98872185199</v>
      </c>
      <c r="E35" s="11">
        <f>SUM(E$28:E$29)*'PEV Sales by Manufacturer'!$P7</f>
        <v>186362.64662065962</v>
      </c>
      <c r="F35" s="11">
        <f>SUM(F$28:F$29)*'PEV Sales by Manufacturer'!$P7</f>
        <v>257925.67170723854</v>
      </c>
      <c r="G35" s="11">
        <f>SUM(G$28:G$29)*'PEV Sales by Manufacturer'!$P7</f>
        <v>325234.61010282137</v>
      </c>
      <c r="H35" s="11">
        <f>SUM(H$28:H$29)*'PEV Sales by Manufacturer'!$P7</f>
        <v>377681.27300221304</v>
      </c>
      <c r="I35" s="11">
        <f>SUM(I$28:I$29)*'PEV Sales by Manufacturer'!$P7</f>
        <v>427479.28280765115</v>
      </c>
      <c r="J35" s="11">
        <f>SUM(J$28:J$29)*'PEV Sales by Manufacturer'!$P7</f>
        <v>474599.48767690675</v>
      </c>
      <c r="K35" s="11">
        <f>SUM(K$28:K$29)*'PEV Sales by Manufacturer'!$P7</f>
        <v>518187.32217777963</v>
      </c>
      <c r="L35" s="11">
        <f>SUM(L$28:L$29)*'PEV Sales by Manufacturer'!$P7</f>
        <v>563969.87394361082</v>
      </c>
      <c r="M35" s="11">
        <f>SUM(M$28:M$29)*'PEV Sales by Manufacturer'!$P7</f>
        <v>599908.26504358149</v>
      </c>
      <c r="N35" s="11">
        <f>SUM(N$28:N$29)*'PEV Sales by Manufacturer'!$P7</f>
        <v>629772.24513279647</v>
      </c>
      <c r="O35" s="11">
        <f>SUM(O$28:O$29)*'PEV Sales by Manufacturer'!$P7</f>
        <v>657663.89486777177</v>
      </c>
      <c r="P35" s="11">
        <f>SUM(P$28:P$29)*'PEV Sales by Manufacturer'!$P7</f>
        <v>682570.39595849265</v>
      </c>
      <c r="Q35" s="11">
        <f>SUM(Q$28:Q$29)*'PEV Sales by Manufacturer'!$P7</f>
        <v>708817.88179174974</v>
      </c>
      <c r="R35" s="11">
        <f>SUM(R$28:R$29)*'PEV Sales by Manufacturer'!$P7</f>
        <v>731886.15100248449</v>
      </c>
      <c r="S35" s="11">
        <f>SUM(S$28:S$29)*'PEV Sales by Manufacturer'!$P7</f>
        <v>755559.11271202762</v>
      </c>
      <c r="T35" s="11">
        <f>SUM(T$28:T$29)*'PEV Sales by Manufacturer'!$P7</f>
        <v>780323.18623071513</v>
      </c>
      <c r="U35" s="11">
        <f>SUM(U$28:U$29)*'PEV Sales by Manufacturer'!$P7</f>
        <v>802829.24134131824</v>
      </c>
      <c r="V35" s="11">
        <f>SUM(V$28:V$29)*'PEV Sales by Manufacturer'!$P7</f>
        <v>826523.85870508873</v>
      </c>
      <c r="W35" s="11">
        <f>SUM(W$28:W$29)*'PEV Sales by Manufacturer'!$P7</f>
        <v>850838.99385344877</v>
      </c>
      <c r="X35" s="11">
        <f>SUM(X$28:X$29)*'PEV Sales by Manufacturer'!$P7</f>
        <v>873741.51401836704</v>
      </c>
      <c r="Y35" s="11">
        <f>SUM(Y$28:Y$29)*'PEV Sales by Manufacturer'!$P7</f>
        <v>898780.4477637856</v>
      </c>
      <c r="Z35" s="11">
        <f>SUM(Z$28:Z$29)*'PEV Sales by Manufacturer'!$P7</f>
        <v>923990.12801368849</v>
      </c>
      <c r="AA35" s="11">
        <f>SUM(AA$28:AA$29)*'PEV Sales by Manufacturer'!$P7</f>
        <v>947690.5757459047</v>
      </c>
      <c r="AB35" s="11">
        <f>SUM(AB$28:AB$29)*'PEV Sales by Manufacturer'!$P7</f>
        <v>972826.95993534604</v>
      </c>
      <c r="AC35" s="11">
        <f>SUM(AC$28:AC$29)*'PEV Sales by Manufacturer'!$P7</f>
        <v>997561.88161180448</v>
      </c>
      <c r="AD35" s="11">
        <f>SUM(AD$28:AD$29)*'PEV Sales by Manufacturer'!$P7</f>
        <v>1021517.1997360804</v>
      </c>
      <c r="AE35" s="11">
        <f>SUM(AE$28:AE$29)*'PEV Sales by Manufacturer'!$P7</f>
        <v>1046435.3615636928</v>
      </c>
      <c r="AF35" s="11">
        <f>SUM(AF$28:AF$29)*'PEV Sales by Manufacturer'!$P7</f>
        <v>1072371.3391399879</v>
      </c>
      <c r="AG35" s="11"/>
      <c r="AH35" s="11"/>
    </row>
    <row r="36" spans="1:34" x14ac:dyDescent="0.35">
      <c r="A36" s="17" t="s">
        <v>27</v>
      </c>
      <c r="B36" s="11">
        <f>'PEV Sales by Manufacturer'!K8</f>
        <v>5568</v>
      </c>
      <c r="C36" s="11">
        <f>'PEV Sales by Manufacturer'!L8</f>
        <v>33234</v>
      </c>
      <c r="D36" s="11">
        <f>SUM(D$28:D$29)*'PEV Sales by Manufacturer'!$P8</f>
        <v>80415.477688366373</v>
      </c>
      <c r="E36" s="11">
        <f>SUM(E$28:E$29)*'PEV Sales by Manufacturer'!$P8</f>
        <v>117375.93946578357</v>
      </c>
      <c r="F36" s="11">
        <f>SUM(F$28:F$29)*'PEV Sales by Manufacturer'!$P8</f>
        <v>162448.15459507582</v>
      </c>
      <c r="G36" s="11">
        <f>SUM(G$28:G$29)*'PEV Sales by Manufacturer'!$P8</f>
        <v>204841.03762118681</v>
      </c>
      <c r="H36" s="11">
        <f>SUM(H$28:H$29)*'PEV Sales by Manufacturer'!$P8</f>
        <v>237873.28115973138</v>
      </c>
      <c r="I36" s="11">
        <f>SUM(I$28:I$29)*'PEV Sales by Manufacturer'!$P8</f>
        <v>269237.33554739662</v>
      </c>
      <c r="J36" s="11">
        <f>SUM(J$28:J$29)*'PEV Sales by Manufacturer'!$P8</f>
        <v>298914.84021176712</v>
      </c>
      <c r="K36" s="11">
        <f>SUM(K$28:K$29)*'PEV Sales by Manufacturer'!$P8</f>
        <v>326367.56808718189</v>
      </c>
      <c r="L36" s="11">
        <f>SUM(L$28:L$29)*'PEV Sales by Manufacturer'!$P8</f>
        <v>355202.58477158</v>
      </c>
      <c r="M36" s="11">
        <f>SUM(M$28:M$29)*'PEV Sales by Manufacturer'!$P8</f>
        <v>377837.49844520981</v>
      </c>
      <c r="N36" s="11">
        <f>SUM(N$28:N$29)*'PEV Sales by Manufacturer'!$P8</f>
        <v>396646.59341526625</v>
      </c>
      <c r="O36" s="11">
        <f>SUM(O$28:O$29)*'PEV Sales by Manufacturer'!$P8</f>
        <v>414213.46451447927</v>
      </c>
      <c r="P36" s="11">
        <f>SUM(P$28:P$29)*'PEV Sales by Manufacturer'!$P8</f>
        <v>429900.2129983615</v>
      </c>
      <c r="Q36" s="11">
        <f>SUM(Q$28:Q$29)*'PEV Sales by Manufacturer'!$P8</f>
        <v>446431.5478133494</v>
      </c>
      <c r="R36" s="11">
        <f>SUM(R$28:R$29)*'PEV Sales by Manufacturer'!$P8</f>
        <v>460960.53105949872</v>
      </c>
      <c r="S36" s="11">
        <f>SUM(S$28:S$29)*'PEV Sales by Manufacturer'!$P8</f>
        <v>475870.36503632052</v>
      </c>
      <c r="T36" s="11">
        <f>SUM(T$28:T$29)*'PEV Sales by Manufacturer'!$P8</f>
        <v>491467.40900925925</v>
      </c>
      <c r="U36" s="11">
        <f>SUM(U$28:U$29)*'PEV Sales by Manufacturer'!$P8</f>
        <v>505642.29550168419</v>
      </c>
      <c r="V36" s="11">
        <f>SUM(V$28:V$29)*'PEV Sales by Manufacturer'!$P8</f>
        <v>520565.76876087167</v>
      </c>
      <c r="W36" s="11">
        <f>SUM(W$28:W$29)*'PEV Sales by Manufacturer'!$P8</f>
        <v>535880.05991861422</v>
      </c>
      <c r="X36" s="11">
        <f>SUM(X$28:X$29)*'PEV Sales by Manufacturer'!$P8</f>
        <v>550304.65019588778</v>
      </c>
      <c r="Y36" s="11">
        <f>SUM(Y$28:Y$29)*'PEV Sales by Manufacturer'!$P8</f>
        <v>566074.80813731393</v>
      </c>
      <c r="Z36" s="11">
        <f>SUM(Z$28:Z$29)*'PEV Sales by Manufacturer'!$P8</f>
        <v>581952.50657431583</v>
      </c>
      <c r="AA36" s="11">
        <f>SUM(AA$28:AA$29)*'PEV Sales by Manufacturer'!$P8</f>
        <v>596879.65194798633</v>
      </c>
      <c r="AB36" s="11">
        <f>SUM(AB$28:AB$29)*'PEV Sales by Manufacturer'!$P8</f>
        <v>612711.1866600581</v>
      </c>
      <c r="AC36" s="11">
        <f>SUM(AC$28:AC$29)*'PEV Sales by Manufacturer'!$P8</f>
        <v>628289.87006058148</v>
      </c>
      <c r="AD36" s="11">
        <f>SUM(AD$28:AD$29)*'PEV Sales by Manufacturer'!$P8</f>
        <v>643377.53929594043</v>
      </c>
      <c r="AE36" s="11">
        <f>SUM(AE$28:AE$29)*'PEV Sales by Manufacturer'!$P8</f>
        <v>659071.63200878887</v>
      </c>
      <c r="AF36" s="11">
        <f>SUM(AF$28:AF$29)*'PEV Sales by Manufacturer'!$P8</f>
        <v>675406.77099282423</v>
      </c>
      <c r="AG36" s="11"/>
      <c r="AH36" s="11"/>
    </row>
    <row r="37" spans="1:34" x14ac:dyDescent="0.35">
      <c r="A37" s="17" t="s">
        <v>86</v>
      </c>
      <c r="B37" s="11">
        <f>'PEV Sales by Manufacturer'!K9</f>
        <v>10639</v>
      </c>
      <c r="C37" s="11">
        <f>'PEV Sales by Manufacturer'!L9</f>
        <v>23064</v>
      </c>
      <c r="D37" s="11">
        <f>SUM(D$28:D$29)*'PEV Sales by Manufacturer'!$P9</f>
        <v>55807.383324441304</v>
      </c>
      <c r="E37" s="11">
        <f>SUM(E$28:E$29)*'PEV Sales by Manufacturer'!$P9</f>
        <v>81457.503395282911</v>
      </c>
      <c r="F37" s="11">
        <f>SUM(F$28:F$29)*'PEV Sales by Manufacturer'!$P9</f>
        <v>112737.08363666211</v>
      </c>
      <c r="G37" s="11">
        <f>SUM(G$28:G$29)*'PEV Sales by Manufacturer'!$P9</f>
        <v>142157.23932403722</v>
      </c>
      <c r="H37" s="11">
        <f>SUM(H$28:H$29)*'PEV Sales by Manufacturer'!$P9</f>
        <v>165081.22274381793</v>
      </c>
      <c r="I37" s="11">
        <f>SUM(I$28:I$29)*'PEV Sales by Manufacturer'!$P9</f>
        <v>186847.50277020992</v>
      </c>
      <c r="J37" s="11">
        <f>SUM(J$28:J$29)*'PEV Sales by Manufacturer'!$P9</f>
        <v>207443.33738473244</v>
      </c>
      <c r="K37" s="11">
        <f>SUM(K$28:K$29)*'PEV Sales by Manufacturer'!$P9</f>
        <v>226495.20341706576</v>
      </c>
      <c r="L37" s="11">
        <f>SUM(L$28:L$29)*'PEV Sales by Manufacturer'!$P9</f>
        <v>246506.36141215989</v>
      </c>
      <c r="M37" s="11">
        <f>SUM(M$28:M$29)*'PEV Sales by Manufacturer'!$P9</f>
        <v>262214.72179515916</v>
      </c>
      <c r="N37" s="11">
        <f>SUM(N$28:N$29)*'PEV Sales by Manufacturer'!$P9</f>
        <v>275268.00958445272</v>
      </c>
      <c r="O37" s="11">
        <f>SUM(O$28:O$29)*'PEV Sales by Manufacturer'!$P9</f>
        <v>287459.20880910964</v>
      </c>
      <c r="P37" s="11">
        <f>SUM(P$28:P$29)*'PEV Sales by Manufacturer'!$P9</f>
        <v>298345.62534134352</v>
      </c>
      <c r="Q37" s="11">
        <f>SUM(Q$28:Q$29)*'PEV Sales by Manufacturer'!$P9</f>
        <v>309818.17472368933</v>
      </c>
      <c r="R37" s="11">
        <f>SUM(R$28:R$29)*'PEV Sales by Manufacturer'!$P9</f>
        <v>319901.11597629776</v>
      </c>
      <c r="S37" s="11">
        <f>SUM(S$28:S$29)*'PEV Sales by Manufacturer'!$P9</f>
        <v>330248.36309796287</v>
      </c>
      <c r="T37" s="11">
        <f>SUM(T$28:T$29)*'PEV Sales by Manufacturer'!$P9</f>
        <v>341072.52576847677</v>
      </c>
      <c r="U37" s="11">
        <f>SUM(U$28:U$29)*'PEV Sales by Manufacturer'!$P9</f>
        <v>350909.7280932432</v>
      </c>
      <c r="V37" s="11">
        <f>SUM(V$28:V$29)*'PEV Sales by Manufacturer'!$P9</f>
        <v>361266.44071435113</v>
      </c>
      <c r="W37" s="11">
        <f>SUM(W$28:W$29)*'PEV Sales by Manufacturer'!$P9</f>
        <v>371894.37630026235</v>
      </c>
      <c r="X37" s="11">
        <f>SUM(X$28:X$29)*'PEV Sales by Manufacturer'!$P9</f>
        <v>381904.87007636623</v>
      </c>
      <c r="Y37" s="11">
        <f>SUM(Y$28:Y$29)*'PEV Sales by Manufacturer'!$P9</f>
        <v>392849.17177826958</v>
      </c>
      <c r="Z37" s="11">
        <f>SUM(Z$28:Z$29)*'PEV Sales by Manufacturer'!$P9</f>
        <v>403868.10530270264</v>
      </c>
      <c r="AA37" s="11">
        <f>SUM(AA$28:AA$29)*'PEV Sales by Manufacturer'!$P9</f>
        <v>414227.36632750672</v>
      </c>
      <c r="AB37" s="11">
        <f>SUM(AB$28:AB$29)*'PEV Sales by Manufacturer'!$P9</f>
        <v>425214.26277690264</v>
      </c>
      <c r="AC37" s="11">
        <f>SUM(AC$28:AC$29)*'PEV Sales by Manufacturer'!$P9</f>
        <v>436025.68342893582</v>
      </c>
      <c r="AD37" s="11">
        <f>SUM(AD$28:AD$29)*'PEV Sales by Manufacturer'!$P9</f>
        <v>446496.3461010282</v>
      </c>
      <c r="AE37" s="11">
        <f>SUM(AE$28:AE$29)*'PEV Sales by Manufacturer'!$P9</f>
        <v>457387.8594406544</v>
      </c>
      <c r="AF37" s="11">
        <f>SUM(AF$28:AF$29)*'PEV Sales by Manufacturer'!$P9</f>
        <v>468724.2512540922</v>
      </c>
      <c r="AG37" s="11"/>
      <c r="AH37" s="11"/>
    </row>
    <row r="38" spans="1:34" x14ac:dyDescent="0.35">
      <c r="A38" s="17" t="s">
        <v>87</v>
      </c>
      <c r="B38" s="11">
        <f>'PEV Sales by Manufacturer'!K10</f>
        <v>5666</v>
      </c>
      <c r="C38" s="11">
        <f>'PEV Sales by Manufacturer'!L10</f>
        <v>48723</v>
      </c>
      <c r="D38" s="11">
        <f>SUM(D$28:D$29)*'PEV Sales by Manufacturer'!$P10</f>
        <v>117893.82317537085</v>
      </c>
      <c r="E38" s="11">
        <f>SUM(E$28:E$29)*'PEV Sales by Manufacturer'!$P10</f>
        <v>172080.03546342219</v>
      </c>
      <c r="F38" s="11">
        <f>SUM(F$28:F$29)*'PEV Sales by Manufacturer'!$P10</f>
        <v>238158.55558572183</v>
      </c>
      <c r="G38" s="11">
        <f>SUM(G$28:G$29)*'PEV Sales by Manufacturer'!$P10</f>
        <v>300309.01715162437</v>
      </c>
      <c r="H38" s="11">
        <f>SUM(H$28:H$29)*'PEV Sales by Manufacturer'!$P10</f>
        <v>348736.2303046757</v>
      </c>
      <c r="I38" s="11">
        <f>SUM(I$28:I$29)*'PEV Sales by Manufacturer'!$P10</f>
        <v>394717.77998061641</v>
      </c>
      <c r="J38" s="11">
        <f>SUM(J$28:J$29)*'PEV Sales by Manufacturer'!$P10</f>
        <v>438226.74849966692</v>
      </c>
      <c r="K38" s="11">
        <f>SUM(K$28:K$29)*'PEV Sales by Manufacturer'!$P10</f>
        <v>478474.0633060048</v>
      </c>
      <c r="L38" s="11">
        <f>SUM(L$28:L$29)*'PEV Sales by Manufacturer'!$P10</f>
        <v>520747.89486145793</v>
      </c>
      <c r="M38" s="11">
        <f>SUM(M$28:M$29)*'PEV Sales by Manufacturer'!$P10</f>
        <v>553932.01049364987</v>
      </c>
      <c r="N38" s="11">
        <f>SUM(N$28:N$29)*'PEV Sales by Manufacturer'!$P10</f>
        <v>581507.25073635497</v>
      </c>
      <c r="O38" s="11">
        <f>SUM(O$28:O$29)*'PEV Sales by Manufacturer'!$P10</f>
        <v>607261.31767283427</v>
      </c>
      <c r="P38" s="11">
        <f>SUM(P$28:P$29)*'PEV Sales by Manufacturer'!$P10</f>
        <v>630259.01419989078</v>
      </c>
      <c r="Q38" s="11">
        <f>SUM(Q$28:Q$29)*'PEV Sales by Manufacturer'!$P10</f>
        <v>654494.92399680521</v>
      </c>
      <c r="R38" s="11">
        <f>SUM(R$28:R$29)*'PEV Sales by Manufacturer'!$P10</f>
        <v>675795.26854462165</v>
      </c>
      <c r="S38" s="11">
        <f>SUM(S$28:S$29)*'PEV Sales by Manufacturer'!$P10</f>
        <v>697653.96267872199</v>
      </c>
      <c r="T38" s="11">
        <f>SUM(T$28:T$29)*'PEV Sales by Manufacturer'!$P10</f>
        <v>720520.14711314137</v>
      </c>
      <c r="U38" s="11">
        <f>SUM(U$28:U$29)*'PEV Sales by Manufacturer'!$P10</f>
        <v>741301.36497949564</v>
      </c>
      <c r="V38" s="11">
        <f>SUM(V$28:V$29)*'PEV Sales by Manufacturer'!$P10</f>
        <v>763180.05510428932</v>
      </c>
      <c r="W38" s="11">
        <f>SUM(W$28:W$29)*'PEV Sales by Manufacturer'!$P10</f>
        <v>785631.70727010409</v>
      </c>
      <c r="X38" s="11">
        <f>SUM(X$28:X$29)*'PEV Sales by Manufacturer'!$P10</f>
        <v>806779.00558145996</v>
      </c>
      <c r="Y38" s="11">
        <f>SUM(Y$28:Y$29)*'PEV Sales by Manufacturer'!$P10</f>
        <v>829898.98528237198</v>
      </c>
      <c r="Z38" s="11">
        <f>SUM(Z$28:Z$29)*'PEV Sales by Manufacturer'!$P10</f>
        <v>853176.62567913544</v>
      </c>
      <c r="AA38" s="11">
        <f>SUM(AA$28:AA$29)*'PEV Sales by Manufacturer'!$P10</f>
        <v>875060.69933988503</v>
      </c>
      <c r="AB38" s="11">
        <f>SUM(AB$28:AB$29)*'PEV Sales by Manufacturer'!$P10</f>
        <v>898270.66099891718</v>
      </c>
      <c r="AC38" s="11">
        <f>SUM(AC$28:AC$29)*'PEV Sales by Manufacturer'!$P10</f>
        <v>921109.9277535571</v>
      </c>
      <c r="AD38" s="11">
        <f>SUM(AD$28:AD$29)*'PEV Sales by Manufacturer'!$P10</f>
        <v>943229.3388432361</v>
      </c>
      <c r="AE38" s="11">
        <f>SUM(AE$28:AE$29)*'PEV Sales by Manufacturer'!$P10</f>
        <v>966237.80244220444</v>
      </c>
      <c r="AF38" s="11">
        <f>SUM(AF$28:AF$29)*'PEV Sales by Manufacturer'!$P10</f>
        <v>990186.07760376052</v>
      </c>
      <c r="AG38" s="11"/>
      <c r="AH38" s="11"/>
    </row>
    <row r="39" spans="1:34" x14ac:dyDescent="0.35">
      <c r="A39" s="17" t="s">
        <v>25</v>
      </c>
      <c r="B39" s="11">
        <f>'PEV Sales by Manufacturer'!K11</f>
        <v>3984</v>
      </c>
      <c r="C39" s="11">
        <f>'PEV Sales by Manufacturer'!L11</f>
        <v>2315</v>
      </c>
      <c r="D39" s="11">
        <f>SUM(D$28:D$29)*'PEV Sales by Manufacturer'!$P11</f>
        <v>5601.5475371176562</v>
      </c>
      <c r="E39" s="11">
        <f>SUM(E$28:E$29)*'PEV Sales by Manufacturer'!$P11</f>
        <v>8176.1238449566399</v>
      </c>
      <c r="F39" s="11">
        <f>SUM(F$28:F$29)*'PEV Sales by Manufacturer'!$P11</f>
        <v>11315.745257495351</v>
      </c>
      <c r="G39" s="11">
        <f>SUM(G$28:G$29)*'PEV Sales by Manufacturer'!$P11</f>
        <v>14268.730880816258</v>
      </c>
      <c r="H39" s="11">
        <f>SUM(H$28:H$29)*'PEV Sales by Manufacturer'!$P11</f>
        <v>16569.677014045203</v>
      </c>
      <c r="I39" s="11">
        <f>SUM(I$28:I$29)*'PEV Sales by Manufacturer'!$P11</f>
        <v>18754.421128730315</v>
      </c>
      <c r="J39" s="11">
        <f>SUM(J$28:J$29)*'PEV Sales by Manufacturer'!$P11</f>
        <v>20821.684271837305</v>
      </c>
      <c r="K39" s="11">
        <f>SUM(K$28:K$29)*'PEV Sales by Manufacturer'!$P11</f>
        <v>22733.974848703921</v>
      </c>
      <c r="L39" s="11">
        <f>SUM(L$28:L$29)*'PEV Sales by Manufacturer'!$P11</f>
        <v>24742.552318294751</v>
      </c>
      <c r="M39" s="11">
        <f>SUM(M$28:M$29)*'PEV Sales by Manufacturer'!$P11</f>
        <v>26319.245618964338</v>
      </c>
      <c r="N39" s="11">
        <f>SUM(N$28:N$29)*'PEV Sales by Manufacturer'!$P11</f>
        <v>27629.44164880368</v>
      </c>
      <c r="O39" s="11">
        <f>SUM(O$28:O$29)*'PEV Sales by Manufacturer'!$P11</f>
        <v>28853.107370494661</v>
      </c>
      <c r="P39" s="11">
        <f>SUM(P$28:P$29)*'PEV Sales by Manufacturer'!$P11</f>
        <v>29945.808301474604</v>
      </c>
      <c r="Q39" s="11">
        <f>SUM(Q$28:Q$29)*'PEV Sales by Manufacturer'!$P11</f>
        <v>31097.341072031773</v>
      </c>
      <c r="R39" s="11">
        <f>SUM(R$28:R$29)*'PEV Sales by Manufacturer'!$P11</f>
        <v>32109.394878821076</v>
      </c>
      <c r="S39" s="11">
        <f>SUM(S$28:S$29)*'PEV Sales by Manufacturer'!$P11</f>
        <v>33147.977825693029</v>
      </c>
      <c r="T39" s="11">
        <f>SUM(T$28:T$29)*'PEV Sales by Manufacturer'!$P11</f>
        <v>34234.430157562594</v>
      </c>
      <c r="U39" s="11">
        <f>SUM(U$28:U$29)*'PEV Sales by Manufacturer'!$P11</f>
        <v>35221.818441547781</v>
      </c>
      <c r="V39" s="11">
        <f>SUM(V$28:V$29)*'PEV Sales by Manufacturer'!$P11</f>
        <v>36261.351467816632</v>
      </c>
      <c r="W39" s="11">
        <f>SUM(W$28:W$29)*'PEV Sales by Manufacturer'!$P11</f>
        <v>37328.107922958174</v>
      </c>
      <c r="X39" s="11">
        <f>SUM(X$28:X$29)*'PEV Sales by Manufacturer'!$P11</f>
        <v>38332.889968209674</v>
      </c>
      <c r="Y39" s="11">
        <f>SUM(Y$28:Y$29)*'PEV Sales by Manufacturer'!$P11</f>
        <v>39431.401000116806</v>
      </c>
      <c r="Z39" s="11">
        <f>SUM(Z$28:Z$29)*'PEV Sales by Manufacturer'!$P11</f>
        <v>40537.403042653343</v>
      </c>
      <c r="AA39" s="11">
        <f>SUM(AA$28:AA$29)*'PEV Sales by Manufacturer'!$P11</f>
        <v>41577.191859529048</v>
      </c>
      <c r="AB39" s="11">
        <f>SUM(AB$28:AB$29)*'PEV Sales by Manufacturer'!$P11</f>
        <v>42679.978248722233</v>
      </c>
      <c r="AC39" s="11">
        <f>SUM(AC$28:AC$29)*'PEV Sales by Manufacturer'!$P11</f>
        <v>43765.151627557512</v>
      </c>
      <c r="AD39" s="11">
        <f>SUM(AD$28:AD$29)*'PEV Sales by Manufacturer'!$P11</f>
        <v>44816.122148104419</v>
      </c>
      <c r="AE39" s="11">
        <f>SUM(AE$28:AE$29)*'PEV Sales by Manufacturer'!$P11</f>
        <v>45909.334660298082</v>
      </c>
      <c r="AF39" s="11">
        <f>SUM(AF$28:AF$29)*'PEV Sales by Manufacturer'!$P11</f>
        <v>47047.200904146004</v>
      </c>
      <c r="AG39" s="11"/>
      <c r="AH39" s="11"/>
    </row>
    <row r="40" spans="1:34" x14ac:dyDescent="0.35">
      <c r="A40" s="17" t="s">
        <v>26</v>
      </c>
      <c r="B40" s="11">
        <f>'PEV Sales by Manufacturer'!K12</f>
        <v>11670</v>
      </c>
      <c r="C40" s="11">
        <f>'PEV Sales by Manufacturer'!L12</f>
        <v>20019</v>
      </c>
      <c r="D40" s="11">
        <f>SUM(D$28:D$29)*'PEV Sales by Manufacturer'!$P12</f>
        <v>48439.473065036</v>
      </c>
      <c r="E40" s="11">
        <f>SUM(E$28:E$29)*'PEV Sales by Manufacturer'!$P12</f>
        <v>70703.163391873415</v>
      </c>
      <c r="F40" s="11">
        <f>SUM(F$28:F$29)*'PEV Sales by Manufacturer'!$P12</f>
        <v>97853.090414600185</v>
      </c>
      <c r="G40" s="11">
        <f>SUM(G$28:G$29)*'PEV Sales by Manufacturer'!$P12</f>
        <v>123389.08142680806</v>
      </c>
      <c r="H40" s="11">
        <f>SUM(H$28:H$29)*'PEV Sales by Manufacturer'!$P12</f>
        <v>143286.55038625092</v>
      </c>
      <c r="I40" s="11">
        <f>SUM(I$28:I$29)*'PEV Sales by Manufacturer'!$P12</f>
        <v>162179.16050801388</v>
      </c>
      <c r="J40" s="11">
        <f>SUM(J$28:J$29)*'PEV Sales by Manufacturer'!$P12</f>
        <v>180055.85202501554</v>
      </c>
      <c r="K40" s="11">
        <f>SUM(K$28:K$29)*'PEV Sales by Manufacturer'!$P12</f>
        <v>196592.41576509882</v>
      </c>
      <c r="L40" s="11">
        <f>SUM(L$28:L$29)*'PEV Sales by Manufacturer'!$P12</f>
        <v>213961.62196973761</v>
      </c>
      <c r="M40" s="11">
        <f>SUM(M$28:M$29)*'PEV Sales by Manufacturer'!$P12</f>
        <v>227596.10282766609</v>
      </c>
      <c r="N40" s="11">
        <f>SUM(N$28:N$29)*'PEV Sales by Manufacturer'!$P12</f>
        <v>238926.04421917963</v>
      </c>
      <c r="O40" s="11">
        <f>SUM(O$28:O$29)*'PEV Sales by Manufacturer'!$P12</f>
        <v>249507.71336930132</v>
      </c>
      <c r="P40" s="11">
        <f>SUM(P$28:P$29)*'PEV Sales by Manufacturer'!$P12</f>
        <v>258956.86237028945</v>
      </c>
      <c r="Q40" s="11">
        <f>SUM(Q$28:Q$29)*'PEV Sales by Manufacturer'!$P12</f>
        <v>268914.76065702119</v>
      </c>
      <c r="R40" s="11">
        <f>SUM(R$28:R$29)*'PEV Sales by Manufacturer'!$P12</f>
        <v>277666.51234519185</v>
      </c>
      <c r="S40" s="11">
        <f>SUM(S$28:S$29)*'PEV Sales by Manufacturer'!$P12</f>
        <v>286647.67520196486</v>
      </c>
      <c r="T40" s="11">
        <f>SUM(T$28:T$29)*'PEV Sales by Manufacturer'!$P12</f>
        <v>296042.7893409268</v>
      </c>
      <c r="U40" s="11">
        <f>SUM(U$28:U$29)*'PEV Sales by Manufacturer'!$P12</f>
        <v>304581.24552109936</v>
      </c>
      <c r="V40" s="11">
        <f>SUM(V$28:V$29)*'PEV Sales by Manufacturer'!$P12</f>
        <v>313570.62420484715</v>
      </c>
      <c r="W40" s="11">
        <f>SUM(W$28:W$29)*'PEV Sales by Manufacturer'!$P12</f>
        <v>322795.41793075576</v>
      </c>
      <c r="X40" s="11">
        <f>SUM(X$28:X$29)*'PEV Sales by Manufacturer'!$P12</f>
        <v>331484.28694323514</v>
      </c>
      <c r="Y40" s="11">
        <f>SUM(Y$28:Y$29)*'PEV Sales by Manufacturer'!$P12</f>
        <v>340983.67888610729</v>
      </c>
      <c r="Z40" s="11">
        <f>SUM(Z$28:Z$29)*'PEV Sales by Manufacturer'!$P12</f>
        <v>350547.84946474177</v>
      </c>
      <c r="AA40" s="11">
        <f>SUM(AA$28:AA$29)*'PEV Sales by Manufacturer'!$P12</f>
        <v>359539.44010190584</v>
      </c>
      <c r="AB40" s="11">
        <f>SUM(AB$28:AB$29)*'PEV Sales by Manufacturer'!$P12</f>
        <v>369075.80326616426</v>
      </c>
      <c r="AC40" s="11">
        <f>SUM(AC$28:AC$29)*'PEV Sales by Manufacturer'!$P12</f>
        <v>378459.85763804481</v>
      </c>
      <c r="AD40" s="11">
        <f>SUM(AD$28:AD$29)*'PEV Sales by Manufacturer'!$P12</f>
        <v>387548.1422388347</v>
      </c>
      <c r="AE40" s="11">
        <f>SUM(AE$28:AE$29)*'PEV Sales by Manufacturer'!$P12</f>
        <v>397001.71514665539</v>
      </c>
      <c r="AF40" s="11">
        <f>SUM(AF$28:AF$29)*'PEV Sales by Manufacturer'!$P12</f>
        <v>406841.4319222889</v>
      </c>
      <c r="AG40" s="11"/>
      <c r="AH40" s="11"/>
    </row>
    <row r="41" spans="1:34" x14ac:dyDescent="0.35">
      <c r="A41" s="17" t="s">
        <v>28</v>
      </c>
      <c r="B41" s="11">
        <f>'PEV Sales by Manufacturer'!K13</f>
        <v>8793</v>
      </c>
      <c r="C41" s="11">
        <f>'PEV Sales by Manufacturer'!L13</f>
        <v>17013</v>
      </c>
      <c r="D41" s="11">
        <f>SUM(D$28:D$29)*'PEV Sales by Manufacturer'!$P13</f>
        <v>41165.930129150183</v>
      </c>
      <c r="E41" s="11">
        <f>SUM(E$28:E$29)*'PEV Sales by Manufacturer'!$P13</f>
        <v>60086.563703778535</v>
      </c>
      <c r="F41" s="11">
        <f>SUM(F$28:F$29)*'PEV Sales by Manufacturer'!$P13</f>
        <v>83159.729618042518</v>
      </c>
      <c r="G41" s="11">
        <f>SUM(G$28:G$29)*'PEV Sales by Manufacturer'!$P13</f>
        <v>104861.3038770311</v>
      </c>
      <c r="H41" s="11">
        <f>SUM(H$28:H$29)*'PEV Sales by Manufacturer'!$P13</f>
        <v>121771.02161552959</v>
      </c>
      <c r="I41" s="11">
        <f>SUM(I$28:I$29)*'PEV Sales by Manufacturer'!$P13</f>
        <v>137826.76745705781</v>
      </c>
      <c r="J41" s="11">
        <f>SUM(J$28:J$29)*'PEV Sales by Manufacturer'!$P13</f>
        <v>153019.14233985663</v>
      </c>
      <c r="K41" s="11">
        <f>SUM(K$28:K$29)*'PEV Sales by Manufacturer'!$P13</f>
        <v>167072.61948207335</v>
      </c>
      <c r="L41" s="11">
        <f>SUM(L$28:L$29)*'PEV Sales by Manufacturer'!$P13</f>
        <v>181833.71170243999</v>
      </c>
      <c r="M41" s="11">
        <f>SUM(M$28:M$29)*'PEV Sales by Manufacturer'!$P13</f>
        <v>193420.87503906706</v>
      </c>
      <c r="N41" s="11">
        <f>SUM(N$28:N$29)*'PEV Sales by Manufacturer'!$P13</f>
        <v>203049.54244971793</v>
      </c>
      <c r="O41" s="11">
        <f>SUM(O$28:O$29)*'PEV Sales by Manufacturer'!$P13</f>
        <v>212042.29619620979</v>
      </c>
      <c r="P41" s="11">
        <f>SUM(P$28:P$29)*'PEV Sales by Manufacturer'!$P13</f>
        <v>220072.5860185691</v>
      </c>
      <c r="Q41" s="11">
        <f>SUM(Q$28:Q$29)*'PEV Sales by Manufacturer'!$P13</f>
        <v>228535.23268184732</v>
      </c>
      <c r="R41" s="11">
        <f>SUM(R$28:R$29)*'PEV Sales by Manufacturer'!$P13</f>
        <v>235972.84452413951</v>
      </c>
      <c r="S41" s="11">
        <f>SUM(S$28:S$29)*'PEV Sales by Manufacturer'!$P13</f>
        <v>243605.41976177774</v>
      </c>
      <c r="T41" s="11">
        <f>SUM(T$28:T$29)*'PEV Sales by Manufacturer'!$P13</f>
        <v>251589.78845382825</v>
      </c>
      <c r="U41" s="11">
        <f>SUM(U$28:U$29)*'PEV Sales by Manufacturer'!$P13</f>
        <v>258846.13267648051</v>
      </c>
      <c r="V41" s="11">
        <f>SUM(V$28:V$29)*'PEV Sales by Manufacturer'!$P13</f>
        <v>266485.69007428264</v>
      </c>
      <c r="W41" s="11">
        <f>SUM(W$28:W$29)*'PEV Sales by Manufacturer'!$P13</f>
        <v>274325.31321524293</v>
      </c>
      <c r="X41" s="11">
        <f>SUM(X$28:X$29)*'PEV Sales by Manufacturer'!$P13</f>
        <v>281709.48467781907</v>
      </c>
      <c r="Y41" s="11">
        <f>SUM(Y$28:Y$29)*'PEV Sales by Manufacturer'!$P13</f>
        <v>289782.47309502686</v>
      </c>
      <c r="Z41" s="11">
        <f>SUM(Z$28:Z$29)*'PEV Sales by Manufacturer'!$P13</f>
        <v>297910.51315968088</v>
      </c>
      <c r="AA41" s="11">
        <f>SUM(AA$28:AA$29)*'PEV Sales by Manufacturer'!$P13</f>
        <v>305551.95036983484</v>
      </c>
      <c r="AB41" s="11">
        <f>SUM(AB$28:AB$29)*'PEV Sales by Manufacturer'!$P13</f>
        <v>313656.35850778024</v>
      </c>
      <c r="AC41" s="11">
        <f>SUM(AC$28:AC$29)*'PEV Sales by Manufacturer'!$P13</f>
        <v>321631.32813807169</v>
      </c>
      <c r="AD41" s="11">
        <f>SUM(AD$28:AD$29)*'PEV Sales by Manufacturer'!$P13</f>
        <v>329354.94000246242</v>
      </c>
      <c r="AE41" s="11">
        <f>SUM(AE$28:AE$29)*'PEV Sales by Manufacturer'!$P13</f>
        <v>337388.98944952537</v>
      </c>
      <c r="AF41" s="11">
        <f>SUM(AF$28:AF$29)*'PEV Sales by Manufacturer'!$P13</f>
        <v>345751.20042429195</v>
      </c>
      <c r="AG41" s="11"/>
      <c r="AH41" s="11"/>
    </row>
    <row r="42" spans="1:34" x14ac:dyDescent="0.35">
      <c r="A42" s="17" t="s">
        <v>29</v>
      </c>
      <c r="B42" s="11">
        <f>'PEV Sales by Manufacturer'!K14</f>
        <v>5302</v>
      </c>
      <c r="C42" s="11">
        <f>'PEV Sales by Manufacturer'!L14</f>
        <v>14617</v>
      </c>
      <c r="D42" s="11">
        <f>SUM(D$28:D$29)*'PEV Sales by Manufacturer'!$P14</f>
        <v>35368.388920107463</v>
      </c>
      <c r="E42" s="11">
        <f>SUM(E$28:E$29)*'PEV Sales by Manufacturer'!$P14</f>
        <v>51624.363819322331</v>
      </c>
      <c r="F42" s="11">
        <f>SUM(F$28:F$29)*'PEV Sales by Manufacturer'!$P14</f>
        <v>71448.055476807582</v>
      </c>
      <c r="G42" s="11">
        <f>SUM(G$28:G$29)*'PEV Sales by Manufacturer'!$P14</f>
        <v>90093.321505352578</v>
      </c>
      <c r="H42" s="11">
        <f>SUM(H$28:H$29)*'PEV Sales by Manufacturer'!$P14</f>
        <v>104621.58484418951</v>
      </c>
      <c r="I42" s="11">
        <f>SUM(I$28:I$29)*'PEV Sales by Manufacturer'!$P14</f>
        <v>118416.14412036759</v>
      </c>
      <c r="J42" s="11">
        <f>SUM(J$28:J$29)*'PEV Sales by Manufacturer'!$P14</f>
        <v>131468.92397470665</v>
      </c>
      <c r="K42" s="11">
        <f>SUM(K$28:K$29)*'PEV Sales by Manufacturer'!$P14</f>
        <v>143543.20102095258</v>
      </c>
      <c r="L42" s="11">
        <f>SUM(L$28:L$29)*'PEV Sales by Manufacturer'!$P14</f>
        <v>156225.43725119412</v>
      </c>
      <c r="M42" s="11">
        <f>SUM(M$28:M$29)*'PEV Sales by Manufacturer'!$P14</f>
        <v>166180.74004855365</v>
      </c>
      <c r="N42" s="11">
        <f>SUM(N$28:N$29)*'PEV Sales by Manufacturer'!$P14</f>
        <v>174453.368717306</v>
      </c>
      <c r="O42" s="11">
        <f>SUM(O$28:O$29)*'PEV Sales by Manufacturer'!$P14</f>
        <v>182179.64165638032</v>
      </c>
      <c r="P42" s="11">
        <f>SUM(P$28:P$29)*'PEV Sales by Manufacturer'!$P14</f>
        <v>189078.99781540141</v>
      </c>
      <c r="Q42" s="11">
        <f>SUM(Q$28:Q$29)*'PEV Sales by Manufacturer'!$P14</f>
        <v>196349.82049671205</v>
      </c>
      <c r="R42" s="11">
        <f>SUM(R$28:R$29)*'PEV Sales by Manufacturer'!$P14</f>
        <v>202739.96757828409</v>
      </c>
      <c r="S42" s="11">
        <f>SUM(S$28:S$29)*'PEV Sales by Manufacturer'!$P14</f>
        <v>209297.62068170842</v>
      </c>
      <c r="T42" s="11">
        <f>SUM(T$28:T$29)*'PEV Sales by Manufacturer'!$P14</f>
        <v>216157.52294302048</v>
      </c>
      <c r="U42" s="11">
        <f>SUM(U$28:U$29)*'PEV Sales by Manufacturer'!$P14</f>
        <v>222391.93095468852</v>
      </c>
      <c r="V42" s="11">
        <f>SUM(V$28:V$29)*'PEV Sales by Manufacturer'!$P14</f>
        <v>228955.58289636101</v>
      </c>
      <c r="W42" s="11">
        <f>SUM(W$28:W$29)*'PEV Sales by Manufacturer'!$P14</f>
        <v>235691.12462629788</v>
      </c>
      <c r="X42" s="11">
        <f>SUM(X$28:X$29)*'PEV Sales by Manufacturer'!$P14</f>
        <v>242035.35752281675</v>
      </c>
      <c r="Y42" s="11">
        <f>SUM(Y$28:Y$29)*'PEV Sales by Manufacturer'!$P14</f>
        <v>248971.39888497078</v>
      </c>
      <c r="Z42" s="11">
        <f>SUM(Z$28:Z$29)*'PEV Sales by Manufacturer'!$P14</f>
        <v>255954.73877946605</v>
      </c>
      <c r="AA42" s="11">
        <f>SUM(AA$28:AA$29)*'PEV Sales by Manufacturer'!$P14</f>
        <v>262520.00579297455</v>
      </c>
      <c r="AB42" s="11">
        <f>SUM(AB$28:AB$29)*'PEV Sales by Manufacturer'!$P14</f>
        <v>269483.04192724527</v>
      </c>
      <c r="AC42" s="11">
        <f>SUM(AC$28:AC$29)*'PEV Sales by Manufacturer'!$P14</f>
        <v>276334.86882937717</v>
      </c>
      <c r="AD42" s="11">
        <f>SUM(AD$28:AD$29)*'PEV Sales by Manufacturer'!$P14</f>
        <v>282970.73755457549</v>
      </c>
      <c r="AE42" s="11">
        <f>SUM(AE$28:AE$29)*'PEV Sales by Manufacturer'!$P14</f>
        <v>289873.32385726867</v>
      </c>
      <c r="AF42" s="11">
        <f>SUM(AF$28:AF$29)*'PEV Sales by Manufacturer'!$P14</f>
        <v>297057.85555762512</v>
      </c>
      <c r="AG42" s="11"/>
      <c r="AH42" s="11"/>
    </row>
    <row r="43" spans="1:34" x14ac:dyDescent="0.35">
      <c r="A43" s="17" t="s">
        <v>88</v>
      </c>
      <c r="B43" s="11">
        <f>'PEV Sales by Manufacturer'!K15</f>
        <v>7241</v>
      </c>
      <c r="C43" s="11">
        <f>'PEV Sales by Manufacturer'!L15</f>
        <v>25469</v>
      </c>
      <c r="D43" s="11">
        <f>SUM(D$28:D$29)*'PEV Sales by Manufacturer'!$P15</f>
        <v>61626.701608142364</v>
      </c>
      <c r="E43" s="11">
        <f>SUM(E$28:E$29)*'PEV Sales by Manufacturer'!$P15</f>
        <v>89951.489506350175</v>
      </c>
      <c r="F43" s="11">
        <f>SUM(F$28:F$29)*'PEV Sales by Manufacturer'!$P15</f>
        <v>124492.74987609033</v>
      </c>
      <c r="G43" s="11">
        <f>SUM(G$28:G$29)*'PEV Sales by Manufacturer'!$P15</f>
        <v>156980.6940835893</v>
      </c>
      <c r="H43" s="11">
        <f>SUM(H$28:H$29)*'PEV Sales by Manufacturer'!$P15</f>
        <v>182295.07726596858</v>
      </c>
      <c r="I43" s="11">
        <f>SUM(I$28:I$29)*'PEV Sales by Manufacturer'!$P15</f>
        <v>206331.03746334009</v>
      </c>
      <c r="J43" s="11">
        <f>SUM(J$28:J$29)*'PEV Sales by Manufacturer'!$P15</f>
        <v>229074.5039824727</v>
      </c>
      <c r="K43" s="11">
        <f>SUM(K$28:K$29)*'PEV Sales by Manufacturer'!$P15</f>
        <v>250113.00450178841</v>
      </c>
      <c r="L43" s="11">
        <f>SUM(L$28:L$29)*'PEV Sales by Manufacturer'!$P15</f>
        <v>272210.82721151144</v>
      </c>
      <c r="M43" s="11">
        <f>SUM(M$28:M$29)*'PEV Sales by Manufacturer'!$P15</f>
        <v>289557.1778269558</v>
      </c>
      <c r="N43" s="11">
        <f>SUM(N$28:N$29)*'PEV Sales by Manufacturer'!$P15</f>
        <v>303971.59799282113</v>
      </c>
      <c r="O43" s="11">
        <f>SUM(O$28:O$29)*'PEV Sales by Manufacturer'!$P15</f>
        <v>317434.03525664296</v>
      </c>
      <c r="P43" s="11">
        <f>SUM(P$28:P$29)*'PEV Sales by Manufacturer'!$P15</f>
        <v>329455.6335335882</v>
      </c>
      <c r="Q43" s="11">
        <f>SUM(Q$28:Q$29)*'PEV Sales by Manufacturer'!$P15</f>
        <v>342124.48369916942</v>
      </c>
      <c r="R43" s="11">
        <f>SUM(R$28:R$29)*'PEV Sales by Manufacturer'!$P15</f>
        <v>353258.82426293474</v>
      </c>
      <c r="S43" s="11">
        <f>SUM(S$28:S$29)*'PEV Sales by Manufacturer'!$P15</f>
        <v>364685.03120629617</v>
      </c>
      <c r="T43" s="11">
        <f>SUM(T$28:T$29)*'PEV Sales by Manufacturer'!$P15</f>
        <v>376637.88409631175</v>
      </c>
      <c r="U43" s="11">
        <f>SUM(U$28:U$29)*'PEV Sales by Manufacturer'!$P15</f>
        <v>387500.8612906179</v>
      </c>
      <c r="V43" s="11">
        <f>SUM(V$28:V$29)*'PEV Sales by Manufacturer'!$P15</f>
        <v>398937.52074895112</v>
      </c>
      <c r="W43" s="11">
        <f>SUM(W$28:W$29)*'PEV Sales by Manufacturer'!$P15</f>
        <v>410673.68496320595</v>
      </c>
      <c r="X43" s="11">
        <f>SUM(X$28:X$29)*'PEV Sales by Manufacturer'!$P15</f>
        <v>421728.02358545666</v>
      </c>
      <c r="Y43" s="11">
        <f>SUM(Y$28:Y$29)*'PEV Sales by Manufacturer'!$P15</f>
        <v>433813.54301165225</v>
      </c>
      <c r="Z43" s="11">
        <f>SUM(Z$28:Z$29)*'PEV Sales by Manufacturer'!$P15</f>
        <v>445981.47649820213</v>
      </c>
      <c r="AA43" s="11">
        <f>SUM(AA$28:AA$29)*'PEV Sales by Manufacturer'!$P15</f>
        <v>457420.95009518159</v>
      </c>
      <c r="AB43" s="11">
        <f>SUM(AB$28:AB$29)*'PEV Sales by Manufacturer'!$P15</f>
        <v>469553.5058387501</v>
      </c>
      <c r="AC43" s="11">
        <f>SUM(AC$28:AC$29)*'PEV Sales by Manufacturer'!$P15</f>
        <v>481492.28803553444</v>
      </c>
      <c r="AD43" s="11">
        <f>SUM(AD$28:AD$29)*'PEV Sales by Manufacturer'!$P15</f>
        <v>493054.77969333541</v>
      </c>
      <c r="AE43" s="11">
        <f>SUM(AE$28:AE$29)*'PEV Sales by Manufacturer'!$P15</f>
        <v>505082.00624757312</v>
      </c>
      <c r="AF43" s="11">
        <f>SUM(AF$28:AF$29)*'PEV Sales by Manufacturer'!$P15</f>
        <v>517600.50100548362</v>
      </c>
      <c r="AG43" s="11"/>
      <c r="AH43" s="11"/>
    </row>
    <row r="44" spans="1:34" x14ac:dyDescent="0.35">
      <c r="A44" s="17" t="s">
        <v>31</v>
      </c>
      <c r="B44" s="11">
        <f>'PEV Sales by Manufacturer'!K16</f>
        <v>6935</v>
      </c>
      <c r="C44" s="11">
        <f>'PEV Sales by Manufacturer'!L16</f>
        <v>11931</v>
      </c>
      <c r="D44" s="11">
        <f>SUM(D$28:D$29)*'PEV Sales by Manufacturer'!$P16</f>
        <v>28869.141972073758</v>
      </c>
      <c r="E44" s="11">
        <f>SUM(E$28:E$29)*'PEV Sales by Manufacturer'!$P16</f>
        <v>42137.941077398558</v>
      </c>
      <c r="F44" s="11">
        <f>SUM(F$28:F$29)*'PEV Sales by Manufacturer'!$P16</f>
        <v>58318.858171566753</v>
      </c>
      <c r="G44" s="11">
        <f>SUM(G$28:G$29)*'PEV Sales by Manufacturer'!$P16</f>
        <v>73537.895524414154</v>
      </c>
      <c r="H44" s="11">
        <f>SUM(H$28:H$29)*'PEV Sales by Manufacturer'!$P16</f>
        <v>85396.46499117637</v>
      </c>
      <c r="I44" s="11">
        <f>SUM(I$28:I$29)*'PEV Sales by Manufacturer'!$P16</f>
        <v>96656.154853944434</v>
      </c>
      <c r="J44" s="11">
        <f>SUM(J$28:J$29)*'PEV Sales by Manufacturer'!$P16</f>
        <v>107310.37367053601</v>
      </c>
      <c r="K44" s="11">
        <f>SUM(K$28:K$29)*'PEV Sales by Manufacturer'!$P16</f>
        <v>117165.89802154923</v>
      </c>
      <c r="L44" s="11">
        <f>SUM(L$28:L$29)*'PEV Sales by Manufacturer'!$P16</f>
        <v>127517.66380543182</v>
      </c>
      <c r="M44" s="11">
        <f>SUM(M$28:M$29)*'PEV Sales by Manufacturer'!$P16</f>
        <v>135643.5937278028</v>
      </c>
      <c r="N44" s="11">
        <f>SUM(N$28:N$29)*'PEV Sales by Manufacturer'!$P16</f>
        <v>142396.05542629663</v>
      </c>
      <c r="O44" s="11">
        <f>SUM(O$28:O$29)*'PEV Sales by Manufacturer'!$P16</f>
        <v>148702.55897942625</v>
      </c>
      <c r="P44" s="11">
        <f>SUM(P$28:P$29)*'PEV Sales by Manufacturer'!$P16</f>
        <v>154334.09885308574</v>
      </c>
      <c r="Q44" s="11">
        <f>SUM(Q$28:Q$29)*'PEV Sales by Manufacturer'!$P16</f>
        <v>160268.84506713221</v>
      </c>
      <c r="R44" s="11">
        <f>SUM(R$28:R$29)*'PEV Sales by Manufacturer'!$P16</f>
        <v>165484.7474294662</v>
      </c>
      <c r="S44" s="11">
        <f>SUM(S$28:S$29)*'PEV Sales by Manufacturer'!$P16</f>
        <v>170837.37513535356</v>
      </c>
      <c r="T44" s="11">
        <f>SUM(T$28:T$29)*'PEV Sales by Manufacturer'!$P16</f>
        <v>176436.7111057794</v>
      </c>
      <c r="U44" s="11">
        <f>SUM(U$28:U$29)*'PEV Sales by Manufacturer'!$P16</f>
        <v>181525.49279745424</v>
      </c>
      <c r="V44" s="11">
        <f>SUM(V$28:V$29)*'PEV Sales by Manufacturer'!$P16</f>
        <v>186883.01700324847</v>
      </c>
      <c r="W44" s="11">
        <f>SUM(W$28:W$29)*'PEV Sales by Manufacturer'!$P16</f>
        <v>192380.84476406651</v>
      </c>
      <c r="X44" s="11">
        <f>SUM(X$28:X$29)*'PEV Sales by Manufacturer'!$P16</f>
        <v>197559.27006942098</v>
      </c>
      <c r="Y44" s="11">
        <f>SUM(Y$28:Y$29)*'PEV Sales by Manufacturer'!$P16</f>
        <v>203220.75392328016</v>
      </c>
      <c r="Z44" s="11">
        <f>SUM(Z$28:Z$29)*'PEV Sales by Manufacturer'!$P16</f>
        <v>208920.84479563584</v>
      </c>
      <c r="AA44" s="11">
        <f>SUM(AA$28:AA$29)*'PEV Sales by Manufacturer'!$P16</f>
        <v>214279.68728986656</v>
      </c>
      <c r="AB44" s="11">
        <f>SUM(AB$28:AB$29)*'PEV Sales by Manufacturer'!$P16</f>
        <v>219963.20539330665</v>
      </c>
      <c r="AC44" s="11">
        <f>SUM(AC$28:AC$29)*'PEV Sales by Manufacturer'!$P16</f>
        <v>225555.94992155017</v>
      </c>
      <c r="AD44" s="11">
        <f>SUM(AD$28:AD$29)*'PEV Sales by Manufacturer'!$P16</f>
        <v>230972.42045314636</v>
      </c>
      <c r="AE44" s="11">
        <f>SUM(AE$28:AE$29)*'PEV Sales by Manufacturer'!$P16</f>
        <v>236606.59690367876</v>
      </c>
      <c r="AF44" s="11">
        <f>SUM(AF$28:AF$29)*'PEV Sales by Manufacturer'!$P16</f>
        <v>242470.90884983409</v>
      </c>
      <c r="AG44" s="11"/>
      <c r="AH44" s="11"/>
    </row>
    <row r="45" spans="1:34" x14ac:dyDescent="0.35">
      <c r="A45" s="17" t="s">
        <v>89</v>
      </c>
      <c r="B45" s="11">
        <f>'PEV Sales by Manufacturer'!K17</f>
        <v>767</v>
      </c>
      <c r="C45" s="11">
        <f>'PEV Sales by Manufacturer'!L17</f>
        <v>16775</v>
      </c>
      <c r="D45" s="11">
        <f>SUM(D$28:D$29)*'PEV Sales by Manufacturer'!$P17</f>
        <v>40590.04748818517</v>
      </c>
      <c r="E45" s="11">
        <f>SUM(E$28:E$29)*'PEV Sales by Manufacturer'!$P17</f>
        <v>59245.994600063772</v>
      </c>
      <c r="F45" s="11">
        <f>SUM(F$28:F$29)*'PEV Sales by Manufacturer'!$P17</f>
        <v>81996.383021375601</v>
      </c>
      <c r="G45" s="11">
        <f>SUM(G$28:G$29)*'PEV Sales by Manufacturer'!$P17</f>
        <v>103394.36739770744</v>
      </c>
      <c r="H45" s="11">
        <f>SUM(H$28:H$29)*'PEV Sales by Manufacturer'!$P17</f>
        <v>120067.52998298412</v>
      </c>
      <c r="I45" s="11">
        <f>SUM(I$28:I$29)*'PEV Sales by Manufacturer'!$P17</f>
        <v>135898.66714231143</v>
      </c>
      <c r="J45" s="11">
        <f>SUM(J$28:J$29)*'PEV Sales by Manufacturer'!$P17</f>
        <v>150878.51130024655</v>
      </c>
      <c r="K45" s="11">
        <f>SUM(K$28:K$29)*'PEV Sales by Manufacturer'!$P17</f>
        <v>164735.39010237937</v>
      </c>
      <c r="L45" s="11">
        <f>SUM(L$28:L$29)*'PEV Sales by Manufacturer'!$P17</f>
        <v>179289.98494142308</v>
      </c>
      <c r="M45" s="11">
        <f>SUM(M$28:M$29)*'PEV Sales by Manufacturer'!$P17</f>
        <v>190715.05194735495</v>
      </c>
      <c r="N45" s="11">
        <f>SUM(N$28:N$29)*'PEV Sales by Manufacturer'!$P17</f>
        <v>200209.02101886898</v>
      </c>
      <c r="O45" s="11">
        <f>SUM(O$28:O$29)*'PEV Sales by Manufacturer'!$P17</f>
        <v>209075.97241470753</v>
      </c>
      <c r="P45" s="11">
        <f>SUM(P$28:P$29)*'PEV Sales by Manufacturer'!$P17</f>
        <v>216993.92408519934</v>
      </c>
      <c r="Q45" s="11">
        <f>SUM(Q$28:Q$29)*'PEV Sales by Manufacturer'!$P17</f>
        <v>225338.18422606174</v>
      </c>
      <c r="R45" s="11">
        <f>SUM(R$28:R$29)*'PEV Sales by Manufacturer'!$P17</f>
        <v>232671.74906791514</v>
      </c>
      <c r="S45" s="11">
        <f>SUM(S$28:S$29)*'PEV Sales by Manufacturer'!$P17</f>
        <v>240197.54990323997</v>
      </c>
      <c r="T45" s="11">
        <f>SUM(T$28:T$29)*'PEV Sales by Manufacturer'!$P17</f>
        <v>248070.22284799677</v>
      </c>
      <c r="U45" s="11">
        <f>SUM(U$28:U$29)*'PEV Sales by Manufacturer'!$P17</f>
        <v>255225.05587773825</v>
      </c>
      <c r="V45" s="11">
        <f>SUM(V$28:V$29)*'PEV Sales by Manufacturer'!$P17</f>
        <v>262757.74119767774</v>
      </c>
      <c r="W45" s="11">
        <f>SUM(W$28:W$29)*'PEV Sales by Manufacturer'!$P17</f>
        <v>270487.69348061486</v>
      </c>
      <c r="X45" s="11">
        <f>SUM(X$28:X$29)*'PEV Sales by Manufacturer'!$P17</f>
        <v>277768.56553637894</v>
      </c>
      <c r="Y45" s="11">
        <f>SUM(Y$28:Y$29)*'PEV Sales by Manufacturer'!$P17</f>
        <v>285728.61847816821</v>
      </c>
      <c r="Z45" s="11">
        <f>SUM(Z$28:Z$29)*'PEV Sales by Manufacturer'!$P17</f>
        <v>293742.95293326554</v>
      </c>
      <c r="AA45" s="11">
        <f>SUM(AA$28:AA$29)*'PEV Sales by Manufacturer'!$P17</f>
        <v>301277.49176829366</v>
      </c>
      <c r="AB45" s="11">
        <f>SUM(AB$28:AB$29)*'PEV Sales by Manufacturer'!$P17</f>
        <v>309268.52489084902</v>
      </c>
      <c r="AC45" s="11">
        <f>SUM(AC$28:AC$29)*'PEV Sales by Manufacturer'!$P17</f>
        <v>317131.93026016298</v>
      </c>
      <c r="AD45" s="11">
        <f>SUM(AD$28:AD$29)*'PEV Sales by Manufacturer'!$P17</f>
        <v>324747.49418334843</v>
      </c>
      <c r="AE45" s="11">
        <f>SUM(AE$28:AE$29)*'PEV Sales by Manufacturer'!$P17</f>
        <v>332669.15288401739</v>
      </c>
      <c r="AF45" s="11">
        <f>SUM(AF$28:AF$29)*'PEV Sales by Manufacturer'!$P17</f>
        <v>340914.38236157631</v>
      </c>
      <c r="AG45" s="11"/>
      <c r="AH45" s="11"/>
    </row>
    <row r="46" spans="1:34" x14ac:dyDescent="0.35">
      <c r="A46" s="17" t="s">
        <v>90</v>
      </c>
      <c r="B46" s="11">
        <f>'PEV Sales by Manufacturer'!K18</f>
        <v>1236</v>
      </c>
      <c r="C46" s="11">
        <f>'PEV Sales by Manufacturer'!L18</f>
        <v>507</v>
      </c>
      <c r="D46" s="11">
        <f>SUM(D$28:D$29)*'PEV Sales by Manufacturer'!$P18</f>
        <v>1226.7752057531973</v>
      </c>
      <c r="E46" s="11">
        <f>SUM(E$28:E$29)*'PEV Sales by Manufacturer'!$P18</f>
        <v>1790.6240990898559</v>
      </c>
      <c r="F46" s="11">
        <f>SUM(F$28:F$29)*'PEV Sales by Manufacturer'!$P18</f>
        <v>2478.2215315551375</v>
      </c>
      <c r="G46" s="11">
        <f>SUM(G$28:G$29)*'PEV Sales by Manufacturer'!$P18</f>
        <v>3124.9445168785496</v>
      </c>
      <c r="H46" s="11">
        <f>SUM(H$28:H$29)*'PEV Sales by Manufacturer'!$P18</f>
        <v>3628.8666289939169</v>
      </c>
      <c r="I46" s="11">
        <f>SUM(I$28:I$29)*'PEV Sales by Manufacturer'!$P18</f>
        <v>4107.339746119339</v>
      </c>
      <c r="J46" s="11">
        <f>SUM(J$28:J$29)*'PEV Sales by Manufacturer'!$P18</f>
        <v>4560.0837692533532</v>
      </c>
      <c r="K46" s="11">
        <f>SUM(K$28:K$29)*'PEV Sales by Manufacturer'!$P18</f>
        <v>4978.8877962388287</v>
      </c>
      <c r="L46" s="11">
        <f>SUM(L$28:L$29)*'PEV Sales by Manufacturer'!$P18</f>
        <v>5418.77927662006</v>
      </c>
      <c r="M46" s="11">
        <f>SUM(M$28:M$29)*'PEV Sales by Manufacturer'!$P18</f>
        <v>5764.0853256219953</v>
      </c>
      <c r="N46" s="11">
        <f>SUM(N$28:N$29)*'PEV Sales by Manufacturer'!$P18</f>
        <v>6051.0267455479334</v>
      </c>
      <c r="O46" s="11">
        <f>SUM(O$28:O$29)*'PEV Sales by Manufacturer'!$P18</f>
        <v>6319.0174673178371</v>
      </c>
      <c r="P46" s="11">
        <f>SUM(P$28:P$29)*'PEV Sales by Manufacturer'!$P18</f>
        <v>6558.3260513380665</v>
      </c>
      <c r="Q46" s="11">
        <f>SUM(Q$28:Q$29)*'PEV Sales by Manufacturer'!$P18</f>
        <v>6810.5191894255331</v>
      </c>
      <c r="R46" s="11">
        <f>SUM(R$28:R$29)*'PEV Sales by Manufacturer'!$P18</f>
        <v>7032.1655306964512</v>
      </c>
      <c r="S46" s="11">
        <f>SUM(S$28:S$29)*'PEV Sales by Manufacturer'!$P18</f>
        <v>7259.6219255405467</v>
      </c>
      <c r="T46" s="11">
        <f>SUM(T$28:T$29)*'PEV Sales by Manufacturer'!$P18</f>
        <v>7497.5620258679201</v>
      </c>
      <c r="U46" s="11">
        <f>SUM(U$28:U$29)*'PEV Sales by Manufacturer'!$P18</f>
        <v>7713.8064578249359</v>
      </c>
      <c r="V46" s="11">
        <f>SUM(V$28:V$29)*'PEV Sales by Manufacturer'!$P18</f>
        <v>7941.4709262129736</v>
      </c>
      <c r="W46" s="11">
        <f>SUM(W$28:W$29)*'PEV Sales by Manufacturer'!$P18</f>
        <v>8175.0975019178377</v>
      </c>
      <c r="X46" s="11">
        <f>SUM(X$28:X$29)*'PEV Sales by Manufacturer'!$P18</f>
        <v>8395.1512802947309</v>
      </c>
      <c r="Y46" s="11">
        <f>SUM(Y$28:Y$29)*'PEV Sales by Manufacturer'!$P18</f>
        <v>8635.7323140644585</v>
      </c>
      <c r="Z46" s="11">
        <f>SUM(Z$28:Z$29)*'PEV Sales by Manufacturer'!$P18</f>
        <v>8877.9539276998894</v>
      </c>
      <c r="AA46" s="11">
        <f>SUM(AA$28:AA$29)*'PEV Sales by Manufacturer'!$P18</f>
        <v>9105.6744158882193</v>
      </c>
      <c r="AB46" s="11">
        <f>SUM(AB$28:AB$29)*'PEV Sales by Manufacturer'!$P18</f>
        <v>9347.1917806056899</v>
      </c>
      <c r="AC46" s="11">
        <f>SUM(AC$28:AC$29)*'PEV Sales by Manufacturer'!$P18</f>
        <v>9584.8517819316021</v>
      </c>
      <c r="AD46" s="11">
        <f>SUM(AD$28:AD$29)*'PEV Sales by Manufacturer'!$P18</f>
        <v>9815.0211356755681</v>
      </c>
      <c r="AE46" s="11">
        <f>SUM(AE$28:AE$29)*'PEV Sales by Manufacturer'!$P18</f>
        <v>10054.441759296384</v>
      </c>
      <c r="AF46" s="11">
        <f>SUM(AF$28:AF$29)*'PEV Sales by Manufacturer'!$P18</f>
        <v>10303.641839482516</v>
      </c>
      <c r="AG46" s="11"/>
      <c r="AH46" s="11"/>
    </row>
    <row r="47" spans="1:34" x14ac:dyDescent="0.35">
      <c r="A47" s="17" t="s">
        <v>30</v>
      </c>
      <c r="B47" s="11">
        <f>'PEV Sales by Manufacturer'!K19</f>
        <v>1964</v>
      </c>
      <c r="C47" s="11">
        <f>'PEV Sales by Manufacturer'!L19</f>
        <v>2250</v>
      </c>
      <c r="D47" s="11">
        <f>SUM(D$28:D$29)*'PEV Sales by Manufacturer'!$P19</f>
        <v>5444.2686645851945</v>
      </c>
      <c r="E47" s="11">
        <f>SUM(E$28:E$29)*'PEV Sales by Manufacturer'!$P19</f>
        <v>7946.5566527656329</v>
      </c>
      <c r="F47" s="11">
        <f>SUM(F$28:F$29)*'PEV Sales by Manufacturer'!$P19</f>
        <v>10998.024548321617</v>
      </c>
      <c r="G47" s="11">
        <f>SUM(G$28:G$29)*'PEV Sales by Manufacturer'!$P19</f>
        <v>13868.09696839593</v>
      </c>
      <c r="H47" s="11">
        <f>SUM(H$28:H$29)*'PEV Sales by Manufacturer'!$P19</f>
        <v>16104.437702635725</v>
      </c>
      <c r="I47" s="11">
        <f>SUM(I$28:I$29)*'PEV Sales by Manufacturer'!$P19</f>
        <v>18227.839109997065</v>
      </c>
      <c r="J47" s="11">
        <f>SUM(J$28:J$29)*'PEV Sales by Manufacturer'!$P19</f>
        <v>20237.058147574055</v>
      </c>
      <c r="K47" s="11">
        <f>SUM(K$28:K$29)*'PEV Sales by Manufacturer'!$P19</f>
        <v>22095.655900468173</v>
      </c>
      <c r="L47" s="11">
        <f>SUM(L$28:L$29)*'PEV Sales by Manufacturer'!$P19</f>
        <v>24047.837026420384</v>
      </c>
      <c r="M47" s="11">
        <f>SUM(M$28:M$29)*'PEV Sales by Manufacturer'!$P19</f>
        <v>25580.260320807673</v>
      </c>
      <c r="N47" s="11">
        <f>SUM(N$28:N$29)*'PEV Sales by Manufacturer'!$P19</f>
        <v>26853.66898911805</v>
      </c>
      <c r="O47" s="11">
        <f>SUM(O$28:O$29)*'PEV Sales by Manufacturer'!$P19</f>
        <v>28042.976925966734</v>
      </c>
      <c r="P47" s="11">
        <f>SUM(P$28:P$29)*'PEV Sales by Manufacturer'!$P19</f>
        <v>29104.997269251777</v>
      </c>
      <c r="Q47" s="11">
        <f>SUM(Q$28:Q$29)*'PEV Sales by Manufacturer'!$P19</f>
        <v>30224.197586207985</v>
      </c>
      <c r="R47" s="11">
        <f>SUM(R$28:R$29)*'PEV Sales by Manufacturer'!$P19</f>
        <v>31207.835195398453</v>
      </c>
      <c r="S47" s="11">
        <f>SUM(S$28:S$29)*'PEV Sales by Manufacturer'!$P19</f>
        <v>32217.257066008344</v>
      </c>
      <c r="T47" s="11">
        <f>SUM(T$28:T$29)*'PEV Sales by Manufacturer'!$P19</f>
        <v>33273.204256810299</v>
      </c>
      <c r="U47" s="11">
        <f>SUM(U$28:U$29)*'PEV Sales by Manufacturer'!$P19</f>
        <v>34232.868895672793</v>
      </c>
      <c r="V47" s="11">
        <f>SUM(V$28:V$29)*'PEV Sales by Manufacturer'!$P19</f>
        <v>35243.2141695842</v>
      </c>
      <c r="W47" s="11">
        <f>SUM(W$28:W$29)*'PEV Sales by Manufacturer'!$P19</f>
        <v>36280.018499635378</v>
      </c>
      <c r="X47" s="11">
        <f>SUM(X$28:X$29)*'PEV Sales by Manufacturer'!$P19</f>
        <v>37256.588522018043</v>
      </c>
      <c r="Y47" s="11">
        <f>SUM(Y$28:Y$29)*'PEV Sales by Manufacturer'!$P19</f>
        <v>38324.255831647009</v>
      </c>
      <c r="Z47" s="11">
        <f>SUM(Z$28:Z$29)*'PEV Sales by Manufacturer'!$P19</f>
        <v>39399.203821153358</v>
      </c>
      <c r="AA47" s="11">
        <f>SUM(AA$28:AA$29)*'PEV Sales by Manufacturer'!$P19</f>
        <v>40409.797703645949</v>
      </c>
      <c r="AB47" s="11">
        <f>SUM(AB$28:AB$29)*'PEV Sales by Manufacturer'!$P19</f>
        <v>41481.620328131758</v>
      </c>
      <c r="AC47" s="11">
        <f>SUM(AC$28:AC$29)*'PEV Sales by Manufacturer'!$P19</f>
        <v>42536.324476027818</v>
      </c>
      <c r="AD47" s="11">
        <f>SUM(AD$28:AD$29)*'PEV Sales by Manufacturer'!$P19</f>
        <v>43557.786105069092</v>
      </c>
      <c r="AE47" s="11">
        <f>SUM(AE$28:AE$29)*'PEV Sales by Manufacturer'!$P19</f>
        <v>44620.303665516491</v>
      </c>
      <c r="AF47" s="11">
        <f>SUM(AF$28:AF$29)*'PEV Sales by Manufacturer'!$P19</f>
        <v>45726.221181135428</v>
      </c>
      <c r="AG47" s="11"/>
      <c r="AH47" s="11"/>
    </row>
    <row r="48" spans="1:34" x14ac:dyDescent="0.35">
      <c r="A48" s="17" t="s">
        <v>91</v>
      </c>
      <c r="B48" s="11">
        <f>'PEV Sales by Manufacturer'!K20</f>
        <v>0</v>
      </c>
      <c r="C48" s="11">
        <f>'PEV Sales by Manufacturer'!L20</f>
        <v>0</v>
      </c>
      <c r="D48" s="11">
        <f>SUM(D$28:D$29)*'PEV Sales by Manufacturer'!$P20</f>
        <v>0</v>
      </c>
      <c r="E48" s="11">
        <f>SUM(E$28:E$29)*'PEV Sales by Manufacturer'!$P20</f>
        <v>0</v>
      </c>
      <c r="F48" s="11">
        <f>SUM(F$28:F$29)*'PEV Sales by Manufacturer'!$P20</f>
        <v>0</v>
      </c>
      <c r="G48" s="11">
        <f>SUM(G$28:G$29)*'PEV Sales by Manufacturer'!$P20</f>
        <v>0</v>
      </c>
      <c r="H48" s="11">
        <f>SUM(H$28:H$29)*'PEV Sales by Manufacturer'!$P20</f>
        <v>0</v>
      </c>
      <c r="I48" s="11">
        <f>SUM(I$28:I$29)*'PEV Sales by Manufacturer'!$P20</f>
        <v>0</v>
      </c>
      <c r="J48" s="11">
        <f>SUM(J$28:J$29)*'PEV Sales by Manufacturer'!$P20</f>
        <v>0</v>
      </c>
      <c r="K48" s="11">
        <f>SUM(K$28:K$29)*'PEV Sales by Manufacturer'!$P20</f>
        <v>0</v>
      </c>
      <c r="L48" s="11">
        <f>SUM(L$28:L$29)*'PEV Sales by Manufacturer'!$P20</f>
        <v>0</v>
      </c>
      <c r="M48" s="11">
        <f>SUM(M$28:M$29)*'PEV Sales by Manufacturer'!$P20</f>
        <v>0</v>
      </c>
      <c r="N48" s="11">
        <f>SUM(N$28:N$29)*'PEV Sales by Manufacturer'!$P20</f>
        <v>0</v>
      </c>
      <c r="O48" s="11">
        <f>SUM(O$28:O$29)*'PEV Sales by Manufacturer'!$P20</f>
        <v>0</v>
      </c>
      <c r="P48" s="11">
        <f>SUM(P$28:P$29)*'PEV Sales by Manufacturer'!$P20</f>
        <v>0</v>
      </c>
      <c r="Q48" s="11">
        <f>SUM(Q$28:Q$29)*'PEV Sales by Manufacturer'!$P20</f>
        <v>0</v>
      </c>
      <c r="R48" s="11">
        <f>SUM(R$28:R$29)*'PEV Sales by Manufacturer'!$P20</f>
        <v>0</v>
      </c>
      <c r="S48" s="11">
        <f>SUM(S$28:S$29)*'PEV Sales by Manufacturer'!$P20</f>
        <v>0</v>
      </c>
      <c r="T48" s="11">
        <f>SUM(T$28:T$29)*'PEV Sales by Manufacturer'!$P20</f>
        <v>0</v>
      </c>
      <c r="U48" s="11">
        <f>SUM(U$28:U$29)*'PEV Sales by Manufacturer'!$P20</f>
        <v>0</v>
      </c>
      <c r="V48" s="11">
        <f>SUM(V$28:V$29)*'PEV Sales by Manufacturer'!$P20</f>
        <v>0</v>
      </c>
      <c r="W48" s="11">
        <f>SUM(W$28:W$29)*'PEV Sales by Manufacturer'!$P20</f>
        <v>0</v>
      </c>
      <c r="X48" s="11">
        <f>SUM(X$28:X$29)*'PEV Sales by Manufacturer'!$P20</f>
        <v>0</v>
      </c>
      <c r="Y48" s="11">
        <f>SUM(Y$28:Y$29)*'PEV Sales by Manufacturer'!$P20</f>
        <v>0</v>
      </c>
      <c r="Z48" s="11">
        <f>SUM(Z$28:Z$29)*'PEV Sales by Manufacturer'!$P20</f>
        <v>0</v>
      </c>
      <c r="AA48" s="11">
        <f>SUM(AA$28:AA$29)*'PEV Sales by Manufacturer'!$P20</f>
        <v>0</v>
      </c>
      <c r="AB48" s="11">
        <f>SUM(AB$28:AB$29)*'PEV Sales by Manufacturer'!$P20</f>
        <v>0</v>
      </c>
      <c r="AC48" s="11">
        <f>SUM(AC$28:AC$29)*'PEV Sales by Manufacturer'!$P20</f>
        <v>0</v>
      </c>
      <c r="AD48" s="11">
        <f>SUM(AD$28:AD$29)*'PEV Sales by Manufacturer'!$P20</f>
        <v>0</v>
      </c>
      <c r="AE48" s="11">
        <f>SUM(AE$28:AE$29)*'PEV Sales by Manufacturer'!$P20</f>
        <v>0</v>
      </c>
      <c r="AF48" s="11">
        <f>SUM(AF$28:AF$29)*'PEV Sales by Manufacturer'!$P20</f>
        <v>0</v>
      </c>
      <c r="AG48" s="11"/>
      <c r="AH48" s="11"/>
    </row>
    <row r="49" spans="1:34" x14ac:dyDescent="0.35">
      <c r="A49" s="17" t="s">
        <v>92</v>
      </c>
      <c r="B49" s="11">
        <f>'PEV Sales by Manufacturer'!K21</f>
        <v>3129</v>
      </c>
      <c r="C49" s="11">
        <f>'PEV Sales by Manufacturer'!L21</f>
        <v>1665</v>
      </c>
      <c r="D49" s="11">
        <f>SUM(D$28:D$29)*'PEV Sales by Manufacturer'!$P21</f>
        <v>4028.7588117930441</v>
      </c>
      <c r="E49" s="11">
        <f>SUM(E$28:E$29)*'PEV Sales by Manufacturer'!$P21</f>
        <v>5880.4519230465685</v>
      </c>
      <c r="F49" s="11">
        <f>SUM(F$28:F$29)*'PEV Sales by Manufacturer'!$P21</f>
        <v>8138.5381657579956</v>
      </c>
      <c r="G49" s="11">
        <f>SUM(G$28:G$29)*'PEV Sales by Manufacturer'!$P21</f>
        <v>10262.391756612989</v>
      </c>
      <c r="H49" s="11">
        <f>SUM(H$28:H$29)*'PEV Sales by Manufacturer'!$P21</f>
        <v>11917.283899950437</v>
      </c>
      <c r="I49" s="11">
        <f>SUM(I$28:I$29)*'PEV Sales by Manufacturer'!$P21</f>
        <v>13488.600941397828</v>
      </c>
      <c r="J49" s="11">
        <f>SUM(J$28:J$29)*'PEV Sales by Manufacturer'!$P21</f>
        <v>14975.4230292048</v>
      </c>
      <c r="K49" s="11">
        <f>SUM(K$28:K$29)*'PEV Sales by Manufacturer'!$P21</f>
        <v>16350.785366346448</v>
      </c>
      <c r="L49" s="11">
        <f>SUM(L$28:L$29)*'PEV Sales by Manufacturer'!$P21</f>
        <v>17795.399399551083</v>
      </c>
      <c r="M49" s="11">
        <f>SUM(M$28:M$29)*'PEV Sales by Manufacturer'!$P21</f>
        <v>18929.392637397676</v>
      </c>
      <c r="N49" s="11">
        <f>SUM(N$28:N$29)*'PEV Sales by Manufacturer'!$P21</f>
        <v>19871.715051947354</v>
      </c>
      <c r="O49" s="11">
        <f>SUM(O$28:O$29)*'PEV Sales by Manufacturer'!$P21</f>
        <v>20751.802925215383</v>
      </c>
      <c r="P49" s="11">
        <f>SUM(P$28:P$29)*'PEV Sales by Manufacturer'!$P21</f>
        <v>21537.697979246313</v>
      </c>
      <c r="Q49" s="11">
        <f>SUM(Q$28:Q$29)*'PEV Sales by Manufacturer'!$P21</f>
        <v>22365.906213793911</v>
      </c>
      <c r="R49" s="11">
        <f>SUM(R$28:R$29)*'PEV Sales by Manufacturer'!$P21</f>
        <v>23093.798044594856</v>
      </c>
      <c r="S49" s="11">
        <f>SUM(S$28:S$29)*'PEV Sales by Manufacturer'!$P21</f>
        <v>23840.770228846173</v>
      </c>
      <c r="T49" s="11">
        <f>SUM(T$28:T$29)*'PEV Sales by Manufacturer'!$P21</f>
        <v>24622.17115003962</v>
      </c>
      <c r="U49" s="11">
        <f>SUM(U$28:U$29)*'PEV Sales by Manufacturer'!$P21</f>
        <v>25332.322982797865</v>
      </c>
      <c r="V49" s="11">
        <f>SUM(V$28:V$29)*'PEV Sales by Manufacturer'!$P21</f>
        <v>26079.978485492309</v>
      </c>
      <c r="W49" s="11">
        <f>SUM(W$28:W$29)*'PEV Sales by Manufacturer'!$P21</f>
        <v>26847.213689730179</v>
      </c>
      <c r="X49" s="11">
        <f>SUM(X$28:X$29)*'PEV Sales by Manufacturer'!$P21</f>
        <v>27569.875506293349</v>
      </c>
      <c r="Y49" s="11">
        <f>SUM(Y$28:Y$29)*'PEV Sales by Manufacturer'!$P21</f>
        <v>28359.949315418784</v>
      </c>
      <c r="Z49" s="11">
        <f>SUM(Z$28:Z$29)*'PEV Sales by Manufacturer'!$P21</f>
        <v>29155.410827653483</v>
      </c>
      <c r="AA49" s="11">
        <f>SUM(AA$28:AA$29)*'PEV Sales by Manufacturer'!$P21</f>
        <v>29903.250300698001</v>
      </c>
      <c r="AB49" s="11">
        <f>SUM(AB$28:AB$29)*'PEV Sales by Manufacturer'!$P21</f>
        <v>30696.399042817502</v>
      </c>
      <c r="AC49" s="11">
        <f>SUM(AC$28:AC$29)*'PEV Sales by Manufacturer'!$P21</f>
        <v>31476.880112260587</v>
      </c>
      <c r="AD49" s="11">
        <f>SUM(AD$28:AD$29)*'PEV Sales by Manufacturer'!$P21</f>
        <v>32232.761717751127</v>
      </c>
      <c r="AE49" s="11">
        <f>SUM(AE$28:AE$29)*'PEV Sales by Manufacturer'!$P21</f>
        <v>33019.024712482205</v>
      </c>
      <c r="AF49" s="11">
        <f>SUM(AF$28:AF$29)*'PEV Sales by Manufacturer'!$P21</f>
        <v>33837.403674040215</v>
      </c>
      <c r="AG49" s="11"/>
      <c r="AH49" s="11"/>
    </row>
    <row r="50" spans="1:34" x14ac:dyDescent="0.35">
      <c r="A50" s="17" t="s">
        <v>33</v>
      </c>
      <c r="B50" s="11">
        <f>'PEV Sales by Manufacturer'!K22</f>
        <v>2514</v>
      </c>
      <c r="C50" s="11">
        <f>'PEV Sales by Manufacturer'!L22</f>
        <v>2618</v>
      </c>
      <c r="D50" s="11">
        <f>SUM(D$28:D$29)*'PEV Sales by Manufacturer'!$P22</f>
        <v>6334.7090506151289</v>
      </c>
      <c r="E50" s="11">
        <f>SUM(E$28:E$29)*'PEV Sales by Manufacturer'!$P22</f>
        <v>9246.2601408624105</v>
      </c>
      <c r="F50" s="11">
        <f>SUM(F$28:F$29)*'PEV Sales by Manufacturer'!$P22</f>
        <v>12796.812563335996</v>
      </c>
      <c r="G50" s="11">
        <f>SUM(G$28:G$29)*'PEV Sales by Manufacturer'!$P22</f>
        <v>16136.301272560242</v>
      </c>
      <c r="H50" s="11">
        <f>SUM(H$28:H$29)*'PEV Sales by Manufacturer'!$P22</f>
        <v>18738.407958000145</v>
      </c>
      <c r="I50" s="11">
        <f>SUM(I$28:I$29)*'PEV Sales by Manufacturer'!$P22</f>
        <v>21209.103462209918</v>
      </c>
      <c r="J50" s="11">
        <f>SUM(J$28:J$29)*'PEV Sales by Manufacturer'!$P22</f>
        <v>23546.941435710611</v>
      </c>
      <c r="K50" s="11">
        <f>SUM(K$28:K$29)*'PEV Sales by Manufacturer'!$P22</f>
        <v>25709.523176633633</v>
      </c>
      <c r="L50" s="11">
        <f>SUM(L$28:L$29)*'PEV Sales by Manufacturer'!$P22</f>
        <v>27980.994371186029</v>
      </c>
      <c r="M50" s="11">
        <f>SUM(M$28:M$29)*'PEV Sales by Manufacturer'!$P22</f>
        <v>29764.054008833104</v>
      </c>
      <c r="N50" s="11">
        <f>SUM(N$28:N$29)*'PEV Sales by Manufacturer'!$P22</f>
        <v>31245.735739338244</v>
      </c>
      <c r="O50" s="11">
        <f>SUM(O$28:O$29)*'PEV Sales by Manufacturer'!$P22</f>
        <v>32629.561596524847</v>
      </c>
      <c r="P50" s="11">
        <f>SUM(P$28:P$29)*'PEV Sales by Manufacturer'!$P22</f>
        <v>33865.281267067177</v>
      </c>
      <c r="Q50" s="11">
        <f>SUM(Q$28:Q$29)*'PEV Sales by Manufacturer'!$P22</f>
        <v>35167.533013641114</v>
      </c>
      <c r="R50" s="11">
        <f>SUM(R$28:R$29)*'PEV Sales by Manufacturer'!$P22</f>
        <v>36312.050018468064</v>
      </c>
      <c r="S50" s="11">
        <f>SUM(S$28:S$29)*'PEV Sales by Manufacturer'!$P22</f>
        <v>37486.568443915479</v>
      </c>
      <c r="T50" s="11">
        <f>SUM(T$28:T$29)*'PEV Sales by Manufacturer'!$P22</f>
        <v>38715.221664146382</v>
      </c>
      <c r="U50" s="11">
        <f>SUM(U$28:U$29)*'PEV Sales by Manufacturer'!$P22</f>
        <v>39831.844786165049</v>
      </c>
      <c r="V50" s="11">
        <f>SUM(V$28:V$29)*'PEV Sales by Manufacturer'!$P22</f>
        <v>41007.437642653967</v>
      </c>
      <c r="W50" s="11">
        <f>SUM(W$28:W$29)*'PEV Sales by Manufacturer'!$P22</f>
        <v>42213.817080909073</v>
      </c>
      <c r="X50" s="11">
        <f>SUM(X$28:X$29)*'PEV Sales by Manufacturer'!$P22</f>
        <v>43350.110555841435</v>
      </c>
      <c r="Y50" s="11">
        <f>SUM(Y$28:Y$29)*'PEV Sales by Manufacturer'!$P22</f>
        <v>44592.400785445272</v>
      </c>
      <c r="Z50" s="11">
        <f>SUM(Z$28:Z$29)*'PEV Sales by Manufacturer'!$P22</f>
        <v>45843.162490568655</v>
      </c>
      <c r="AA50" s="11">
        <f>SUM(AA$28:AA$29)*'PEV Sales by Manufacturer'!$P22</f>
        <v>47019.044616953368</v>
      </c>
      <c r="AB50" s="11">
        <f>SUM(AB$28:AB$29)*'PEV Sales by Manufacturer'!$P22</f>
        <v>48266.169786243976</v>
      </c>
      <c r="AC50" s="11">
        <f>SUM(AC$28:AC$29)*'PEV Sales by Manufacturer'!$P22</f>
        <v>49493.376656995926</v>
      </c>
      <c r="AD50" s="11">
        <f>SUM(AD$28:AD$29)*'PEV Sales by Manufacturer'!$P22</f>
        <v>50681.904010253726</v>
      </c>
      <c r="AE50" s="11">
        <f>SUM(AE$28:AE$29)*'PEV Sales by Manufacturer'!$P22</f>
        <v>51918.202220587627</v>
      </c>
      <c r="AF50" s="11">
        <f>SUM(AF$28:AF$29)*'PEV Sales by Manufacturer'!$P22</f>
        <v>53204.998689872235</v>
      </c>
      <c r="AG50" s="11"/>
      <c r="AH50" s="11"/>
    </row>
    <row r="51" spans="1:34" x14ac:dyDescent="0.35">
      <c r="A51" s="17" t="s">
        <v>76</v>
      </c>
      <c r="B51" s="11">
        <f>'PEV Sales by Manufacturer'!K23</f>
        <v>0</v>
      </c>
      <c r="C51" s="11">
        <f>'PEV Sales by Manufacturer'!L23</f>
        <v>376</v>
      </c>
      <c r="D51" s="11">
        <f>SUM(D$28:D$29)*'PEV Sales by Manufacturer'!$P23</f>
        <v>909.79778572623695</v>
      </c>
      <c r="E51" s="11">
        <f>SUM(E$28:E$29)*'PEV Sales by Manufacturer'!$P23</f>
        <v>1327.9579117510568</v>
      </c>
      <c r="F51" s="11">
        <f>SUM(F$28:F$29)*'PEV Sales by Manufacturer'!$P23</f>
        <v>1837.8921022973011</v>
      </c>
      <c r="G51" s="11">
        <f>SUM(G$28:G$29)*'PEV Sales by Manufacturer'!$P23</f>
        <v>2317.5130933852756</v>
      </c>
      <c r="H51" s="11">
        <f>SUM(H$28:H$29)*'PEV Sales by Manufacturer'!$P23</f>
        <v>2691.2304783071254</v>
      </c>
      <c r="I51" s="11">
        <f>SUM(I$28:I$29)*'PEV Sales by Manufacturer'!$P23</f>
        <v>3046.074446826176</v>
      </c>
      <c r="J51" s="11">
        <f>SUM(J$28:J$29)*'PEV Sales by Manufacturer'!$P23</f>
        <v>3381.8372726612643</v>
      </c>
      <c r="K51" s="11">
        <f>SUM(K$28:K$29)*'PEV Sales by Manufacturer'!$P23</f>
        <v>3692.4296082560149</v>
      </c>
      <c r="L51" s="11">
        <f>SUM(L$28:L$29)*'PEV Sales by Manufacturer'!$P23</f>
        <v>4018.6607653040287</v>
      </c>
      <c r="M51" s="11">
        <f>SUM(M$28:M$29)*'PEV Sales by Manufacturer'!$P23</f>
        <v>4274.7457247216371</v>
      </c>
      <c r="N51" s="11">
        <f>SUM(N$28:N$29)*'PEV Sales by Manufacturer'!$P23</f>
        <v>4487.5464621815045</v>
      </c>
      <c r="O51" s="11">
        <f>SUM(O$28:O$29)*'PEV Sales by Manufacturer'!$P23</f>
        <v>4686.2930329615519</v>
      </c>
      <c r="P51" s="11">
        <f>SUM(P$28:P$29)*'PEV Sales by Manufacturer'!$P23</f>
        <v>4863.7684325505188</v>
      </c>
      <c r="Q51" s="11">
        <f>SUM(Q$28:Q$29)*'PEV Sales by Manufacturer'!$P23</f>
        <v>5050.7992410729785</v>
      </c>
      <c r="R51" s="11">
        <f>SUM(R$28:R$29)*'PEV Sales by Manufacturer'!$P23</f>
        <v>5215.1760148754747</v>
      </c>
      <c r="S51" s="11">
        <f>SUM(S$28:S$29)*'PEV Sales by Manufacturer'!$P23</f>
        <v>5383.8616252529491</v>
      </c>
      <c r="T51" s="11">
        <f>SUM(T$28:T$29)*'PEV Sales by Manufacturer'!$P23</f>
        <v>5560.322133582521</v>
      </c>
      <c r="U51" s="11">
        <f>SUM(U$28:U$29)*'PEV Sales by Manufacturer'!$P23</f>
        <v>5720.6927576768749</v>
      </c>
      <c r="V51" s="11">
        <f>SUM(V$28:V$29)*'PEV Sales by Manufacturer'!$P23</f>
        <v>5889.5326790060708</v>
      </c>
      <c r="W51" s="11">
        <f>SUM(W$28:W$29)*'PEV Sales by Manufacturer'!$P23</f>
        <v>6062.7942026057335</v>
      </c>
      <c r="X51" s="11">
        <f>SUM(X$28:X$29)*'PEV Sales by Manufacturer'!$P23</f>
        <v>6225.9899041239032</v>
      </c>
      <c r="Y51" s="11">
        <f>SUM(Y$28:Y$29)*'PEV Sales by Manufacturer'!$P23</f>
        <v>6404.4089745330102</v>
      </c>
      <c r="Z51" s="11">
        <f>SUM(Z$28:Z$29)*'PEV Sales by Manufacturer'!$P23</f>
        <v>6584.0447274460721</v>
      </c>
      <c r="AA51" s="11">
        <f>SUM(AA$28:AA$29)*'PEV Sales by Manufacturer'!$P23</f>
        <v>6752.9261940315</v>
      </c>
      <c r="AB51" s="11">
        <f>SUM(AB$28:AB$29)*'PEV Sales by Manufacturer'!$P23</f>
        <v>6932.0396637233516</v>
      </c>
      <c r="AC51" s="11">
        <f>SUM(AC$28:AC$29)*'PEV Sales by Manufacturer'!$P23</f>
        <v>7108.29244577176</v>
      </c>
      <c r="AD51" s="11">
        <f>SUM(AD$28:AD$29)*'PEV Sales by Manufacturer'!$P23</f>
        <v>7278.9900335582124</v>
      </c>
      <c r="AE51" s="11">
        <f>SUM(AE$28:AE$29)*'PEV Sales by Manufacturer'!$P23</f>
        <v>7456.5485236596442</v>
      </c>
      <c r="AF51" s="11">
        <f>SUM(AF$28:AF$29)*'PEV Sales by Manufacturer'!$P23</f>
        <v>7641.359628491964</v>
      </c>
      <c r="AG51" s="11"/>
      <c r="AH51" s="11"/>
    </row>
    <row r="52" spans="1:34" x14ac:dyDescent="0.35">
      <c r="A52" s="17" t="s">
        <v>77</v>
      </c>
      <c r="B52" s="11">
        <f>'PEV Sales by Manufacturer'!K24</f>
        <v>0</v>
      </c>
      <c r="C52" s="11">
        <f>'PEV Sales by Manufacturer'!L24</f>
        <v>65</v>
      </c>
      <c r="D52" s="11">
        <f>SUM(D$28:D$29)*'PEV Sales by Manufacturer'!$P24</f>
        <v>157.27887253246118</v>
      </c>
      <c r="E52" s="11">
        <f>SUM(E$28:E$29)*'PEV Sales by Manufacturer'!$P24</f>
        <v>229.56719219100717</v>
      </c>
      <c r="F52" s="11">
        <f>SUM(F$28:F$29)*'PEV Sales by Manufacturer'!$P24</f>
        <v>317.72070917373554</v>
      </c>
      <c r="G52" s="11">
        <f>SUM(G$28:G$29)*'PEV Sales by Manufacturer'!$P24</f>
        <v>400.63391242032685</v>
      </c>
      <c r="H52" s="11">
        <f>SUM(H$28:H$29)*'PEV Sales by Manufacturer'!$P24</f>
        <v>465.2393114094765</v>
      </c>
      <c r="I52" s="11">
        <f>SUM(I$28:I$29)*'PEV Sales by Manufacturer'!$P24</f>
        <v>526.58201873324856</v>
      </c>
      <c r="J52" s="11">
        <f>SUM(J$28:J$29)*'PEV Sales by Manufacturer'!$P24</f>
        <v>584.6261242632504</v>
      </c>
      <c r="K52" s="11">
        <f>SUM(K$28:K$29)*'PEV Sales by Manufacturer'!$P24</f>
        <v>638.31894823574726</v>
      </c>
      <c r="L52" s="11">
        <f>SUM(L$28:L$29)*'PEV Sales by Manufacturer'!$P24</f>
        <v>694.71529187436659</v>
      </c>
      <c r="M52" s="11">
        <f>SUM(M$28:M$29)*'PEV Sales by Manufacturer'!$P24</f>
        <v>738.98529815666598</v>
      </c>
      <c r="N52" s="11">
        <f>SUM(N$28:N$29)*'PEV Sales by Manufacturer'!$P24</f>
        <v>775.77265968563245</v>
      </c>
      <c r="O52" s="11">
        <f>SUM(O$28:O$29)*'PEV Sales by Manufacturer'!$P24</f>
        <v>810.13044452792781</v>
      </c>
      <c r="P52" s="11">
        <f>SUM(P$28:P$29)*'PEV Sales by Manufacturer'!$P24</f>
        <v>840.811032222829</v>
      </c>
      <c r="Q52" s="11">
        <f>SUM(Q$28:Q$29)*'PEV Sales by Manufacturer'!$P24</f>
        <v>873.14348582378625</v>
      </c>
      <c r="R52" s="11">
        <f>SUM(R$28:R$29)*'PEV Sales by Manufacturer'!$P24</f>
        <v>901.5596834226219</v>
      </c>
      <c r="S52" s="11">
        <f>SUM(S$28:S$29)*'PEV Sales by Manufacturer'!$P24</f>
        <v>930.72075968468539</v>
      </c>
      <c r="T52" s="11">
        <f>SUM(T$28:T$29)*'PEV Sales by Manufacturer'!$P24</f>
        <v>961.22590075229743</v>
      </c>
      <c r="U52" s="11">
        <f>SUM(U$28:U$29)*'PEV Sales by Manufacturer'!$P24</f>
        <v>988.94954587499171</v>
      </c>
      <c r="V52" s="11">
        <f>SUM(V$28:V$29)*'PEV Sales by Manufacturer'!$P24</f>
        <v>1018.1372982324324</v>
      </c>
      <c r="W52" s="11">
        <f>SUM(W$28:W$29)*'PEV Sales by Manufacturer'!$P24</f>
        <v>1048.0894233227996</v>
      </c>
      <c r="X52" s="11">
        <f>SUM(X$28:X$29)*'PEV Sales by Manufacturer'!$P24</f>
        <v>1076.3014461916323</v>
      </c>
      <c r="Y52" s="11">
        <f>SUM(Y$28:Y$29)*'PEV Sales by Manufacturer'!$P24</f>
        <v>1107.1451684698022</v>
      </c>
      <c r="Z52" s="11">
        <f>SUM(Z$28:Z$29)*'PEV Sales by Manufacturer'!$P24</f>
        <v>1138.1992214999857</v>
      </c>
      <c r="AA52" s="11">
        <f>SUM(AA$28:AA$29)*'PEV Sales by Manufacturer'!$P24</f>
        <v>1167.394155883105</v>
      </c>
      <c r="AB52" s="11">
        <f>SUM(AB$28:AB$29)*'PEV Sales by Manufacturer'!$P24</f>
        <v>1198.357920590473</v>
      </c>
      <c r="AC52" s="11">
        <f>SUM(AC$28:AC$29)*'PEV Sales by Manufacturer'!$P24</f>
        <v>1228.8271515296926</v>
      </c>
      <c r="AD52" s="11">
        <f>SUM(AD$28:AD$29)*'PEV Sales by Manufacturer'!$P24</f>
        <v>1258.3360430353293</v>
      </c>
      <c r="AE52" s="11">
        <f>SUM(AE$28:AE$29)*'PEV Sales by Manufacturer'!$P24</f>
        <v>1289.0309947815874</v>
      </c>
      <c r="AF52" s="11">
        <f>SUM(AF$28:AF$29)*'PEV Sales by Manufacturer'!$P24</f>
        <v>1320.9797230105789</v>
      </c>
      <c r="AG52" s="11"/>
      <c r="AH52" s="11"/>
    </row>
    <row r="53" spans="1:34" x14ac:dyDescent="0.35">
      <c r="A53" s="17" t="s">
        <v>75</v>
      </c>
      <c r="B53" s="11">
        <f>'PEV Sales by Manufacturer'!K25</f>
        <v>0</v>
      </c>
      <c r="C53" s="11">
        <f>'PEV Sales by Manufacturer'!L25</f>
        <v>116</v>
      </c>
      <c r="D53" s="11">
        <f>SUM(D$28:D$29)*'PEV Sales by Manufacturer'!$P25</f>
        <v>280.68229559639224</v>
      </c>
      <c r="E53" s="11">
        <f>SUM(E$28:E$29)*'PEV Sales by Manufacturer'!$P25</f>
        <v>409.68914298702816</v>
      </c>
      <c r="F53" s="11">
        <f>SUM(F$28:F$29)*'PEV Sales by Manufacturer'!$P25</f>
        <v>567.00926560235882</v>
      </c>
      <c r="G53" s="11">
        <f>SUM(G$28:G$29)*'PEV Sales by Manufacturer'!$P25</f>
        <v>714.97744370396799</v>
      </c>
      <c r="H53" s="11">
        <f>SUM(H$28:H$29)*'PEV Sales by Manufacturer'!$P25</f>
        <v>830.27323266921962</v>
      </c>
      <c r="I53" s="11">
        <f>SUM(I$28:I$29)*'PEV Sales by Manufacturer'!$P25</f>
        <v>939.74637189318196</v>
      </c>
      <c r="J53" s="11">
        <f>SUM(J$28:J$29)*'PEV Sales by Manufacturer'!$P25</f>
        <v>1043.3327756082624</v>
      </c>
      <c r="K53" s="11">
        <f>SUM(K$28:K$29)*'PEV Sales by Manufacturer'!$P25</f>
        <v>1139.1538153130259</v>
      </c>
      <c r="L53" s="11">
        <f>SUM(L$28:L$29)*'PEV Sales by Manufacturer'!$P25</f>
        <v>1239.7995978065621</v>
      </c>
      <c r="M53" s="11">
        <f>SUM(M$28:M$29)*'PEV Sales by Manufacturer'!$P25</f>
        <v>1318.8045320949732</v>
      </c>
      <c r="N53" s="11">
        <f>SUM(N$28:N$29)*'PEV Sales by Manufacturer'!$P25</f>
        <v>1384.4558234389749</v>
      </c>
      <c r="O53" s="11">
        <f>SUM(O$28:O$29)*'PEV Sales by Manufacturer'!$P25</f>
        <v>1445.7712548498405</v>
      </c>
      <c r="P53" s="11">
        <f>SUM(P$28:P$29)*'PEV Sales by Manufacturer'!$P25</f>
        <v>1500.5243036592026</v>
      </c>
      <c r="Q53" s="11">
        <f>SUM(Q$28:Q$29)*'PEV Sales by Manufacturer'!$P25</f>
        <v>1558.2252977778339</v>
      </c>
      <c r="R53" s="11">
        <f>SUM(R$28:R$29)*'PEV Sales by Manufacturer'!$P25</f>
        <v>1608.9372811849869</v>
      </c>
      <c r="S53" s="11">
        <f>SUM(S$28:S$29)*'PEV Sales by Manufacturer'!$P25</f>
        <v>1660.9785865142078</v>
      </c>
      <c r="T53" s="11">
        <f>SUM(T$28:T$29)*'PEV Sales by Manufacturer'!$P25</f>
        <v>1715.4185305733308</v>
      </c>
      <c r="U53" s="11">
        <f>SUM(U$28:U$29)*'PEV Sales by Manufacturer'!$P25</f>
        <v>1764.8945741769082</v>
      </c>
      <c r="V53" s="11">
        <f>SUM(V$28:V$29)*'PEV Sales by Manufacturer'!$P25</f>
        <v>1816.983486076341</v>
      </c>
      <c r="W53" s="11">
        <f>SUM(W$28:W$29)*'PEV Sales by Manufacturer'!$P25</f>
        <v>1870.436509314535</v>
      </c>
      <c r="X53" s="11">
        <f>SUM(X$28:X$29)*'PEV Sales by Manufacturer'!$P25</f>
        <v>1920.7841193573745</v>
      </c>
      <c r="Y53" s="11">
        <f>SUM(Y$28:Y$29)*'PEV Sales by Manufacturer'!$P25</f>
        <v>1975.8283006538011</v>
      </c>
      <c r="Z53" s="11">
        <f>SUM(Z$28:Z$29)*'PEV Sales by Manufacturer'!$P25</f>
        <v>2031.2478414461286</v>
      </c>
      <c r="AA53" s="11">
        <f>SUM(AA$28:AA$29)*'PEV Sales by Manufacturer'!$P25</f>
        <v>2083.3495704990796</v>
      </c>
      <c r="AB53" s="11">
        <f>SUM(AB$28:AB$29)*'PEV Sales by Manufacturer'!$P25</f>
        <v>2138.6079813614597</v>
      </c>
      <c r="AC53" s="11">
        <f>SUM(AC$28:AC$29)*'PEV Sales by Manufacturer'!$P25</f>
        <v>2192.9838396529899</v>
      </c>
      <c r="AD53" s="11">
        <f>SUM(AD$28:AD$29)*'PEV Sales by Manufacturer'!$P25</f>
        <v>2245.6458614168955</v>
      </c>
      <c r="AE53" s="11">
        <f>SUM(AE$28:AE$29)*'PEV Sales by Manufacturer'!$P25</f>
        <v>2300.4245445332945</v>
      </c>
      <c r="AF53" s="11">
        <f>SUM(AF$28:AF$29)*'PEV Sales by Manufacturer'!$P25</f>
        <v>2357.4407364496487</v>
      </c>
      <c r="AG53" s="11"/>
      <c r="AH53" s="11"/>
    </row>
    <row r="55" spans="1:34" x14ac:dyDescent="0.35">
      <c r="A55" s="1" t="s">
        <v>93</v>
      </c>
      <c r="C55" s="17">
        <v>2020</v>
      </c>
      <c r="D55" s="17">
        <v>2021</v>
      </c>
      <c r="E55" s="17">
        <v>2022</v>
      </c>
      <c r="F55" s="17">
        <v>2023</v>
      </c>
      <c r="G55" s="17">
        <v>2024</v>
      </c>
      <c r="H55" s="17">
        <v>2025</v>
      </c>
      <c r="I55" s="17">
        <v>2026</v>
      </c>
      <c r="J55" s="17">
        <v>2027</v>
      </c>
      <c r="K55" s="17">
        <v>2028</v>
      </c>
      <c r="L55" s="17">
        <v>2029</v>
      </c>
      <c r="M55" s="17">
        <v>2030</v>
      </c>
      <c r="N55" s="17">
        <v>2031</v>
      </c>
      <c r="O55" s="17">
        <v>2032</v>
      </c>
      <c r="P55" s="17">
        <v>2033</v>
      </c>
      <c r="Q55" s="17">
        <v>2034</v>
      </c>
      <c r="R55" s="17">
        <v>2035</v>
      </c>
      <c r="S55" s="17">
        <v>2036</v>
      </c>
      <c r="T55" s="17">
        <v>2037</v>
      </c>
      <c r="U55" s="17">
        <v>2038</v>
      </c>
      <c r="V55" s="17">
        <v>2039</v>
      </c>
      <c r="W55" s="17">
        <v>2040</v>
      </c>
      <c r="X55" s="17">
        <v>2041</v>
      </c>
      <c r="Y55" s="17">
        <v>2042</v>
      </c>
      <c r="Z55" s="17">
        <v>2043</v>
      </c>
      <c r="AA55" s="17">
        <v>2044</v>
      </c>
      <c r="AB55" s="17">
        <v>2045</v>
      </c>
      <c r="AC55" s="17">
        <v>2046</v>
      </c>
      <c r="AD55" s="17">
        <v>2047</v>
      </c>
      <c r="AE55" s="17">
        <v>2048</v>
      </c>
      <c r="AF55" s="17">
        <v>2049</v>
      </c>
      <c r="AG55" s="17">
        <v>2050</v>
      </c>
    </row>
    <row r="56" spans="1:34" x14ac:dyDescent="0.35">
      <c r="A56" s="17" t="s">
        <v>2</v>
      </c>
      <c r="C56" s="17">
        <f>IF(B3&lt;200000,7500,0)</f>
        <v>0</v>
      </c>
      <c r="D56" s="17">
        <f>IF(C3&lt;200000,7500,IF(B3&lt;200000,7500*0.375,0))</f>
        <v>0</v>
      </c>
      <c r="E56" s="17">
        <f t="shared" ref="E56:AG64" si="5">IF(D3&lt;200000,7500,IF(C3&lt;200000,7500*0.375,0))</f>
        <v>0</v>
      </c>
      <c r="F56" s="17">
        <f t="shared" si="5"/>
        <v>0</v>
      </c>
      <c r="G56" s="17">
        <f t="shared" si="5"/>
        <v>0</v>
      </c>
      <c r="H56" s="17">
        <f t="shared" si="5"/>
        <v>0</v>
      </c>
      <c r="I56" s="17">
        <f t="shared" si="5"/>
        <v>0</v>
      </c>
      <c r="J56" s="17">
        <f t="shared" si="5"/>
        <v>0</v>
      </c>
      <c r="K56" s="17">
        <f t="shared" si="5"/>
        <v>0</v>
      </c>
      <c r="L56" s="17">
        <f t="shared" si="5"/>
        <v>0</v>
      </c>
      <c r="M56" s="17">
        <f t="shared" si="5"/>
        <v>0</v>
      </c>
      <c r="N56" s="17">
        <f t="shared" si="5"/>
        <v>0</v>
      </c>
      <c r="O56" s="17">
        <f t="shared" si="5"/>
        <v>0</v>
      </c>
      <c r="P56" s="17">
        <f t="shared" si="5"/>
        <v>0</v>
      </c>
      <c r="Q56" s="17">
        <f t="shared" si="5"/>
        <v>0</v>
      </c>
      <c r="R56" s="17">
        <f t="shared" si="5"/>
        <v>0</v>
      </c>
      <c r="S56" s="17">
        <f t="shared" si="5"/>
        <v>0</v>
      </c>
      <c r="T56" s="17">
        <f t="shared" si="5"/>
        <v>0</v>
      </c>
      <c r="U56" s="17">
        <f t="shared" si="5"/>
        <v>0</v>
      </c>
      <c r="V56" s="17">
        <f t="shared" si="5"/>
        <v>0</v>
      </c>
      <c r="W56" s="17">
        <f t="shared" si="5"/>
        <v>0</v>
      </c>
      <c r="X56" s="17">
        <f t="shared" si="5"/>
        <v>0</v>
      </c>
      <c r="Y56" s="17">
        <f t="shared" si="5"/>
        <v>0</v>
      </c>
      <c r="Z56" s="17">
        <f t="shared" si="5"/>
        <v>0</v>
      </c>
      <c r="AA56" s="17">
        <f t="shared" si="5"/>
        <v>0</v>
      </c>
      <c r="AB56" s="17">
        <f t="shared" si="5"/>
        <v>0</v>
      </c>
      <c r="AC56" s="17">
        <f t="shared" si="5"/>
        <v>0</v>
      </c>
      <c r="AD56" s="17">
        <f t="shared" si="5"/>
        <v>0</v>
      </c>
      <c r="AE56" s="17">
        <f t="shared" si="5"/>
        <v>0</v>
      </c>
      <c r="AF56" s="17">
        <f t="shared" si="5"/>
        <v>0</v>
      </c>
      <c r="AG56" s="17">
        <f t="shared" si="5"/>
        <v>0</v>
      </c>
    </row>
    <row r="57" spans="1:34" x14ac:dyDescent="0.35">
      <c r="A57" s="17" t="s">
        <v>85</v>
      </c>
      <c r="C57" s="17">
        <f t="shared" ref="C57:C77" si="6">IF(B4&lt;200000,7500,0)</f>
        <v>0</v>
      </c>
      <c r="D57" s="17">
        <f t="shared" ref="D57:D77" si="7">IF(C4&lt;200000,7500,IF(B4&lt;200000,7500*0.375,0))</f>
        <v>0</v>
      </c>
      <c r="E57" s="17">
        <f t="shared" si="5"/>
        <v>0</v>
      </c>
      <c r="F57" s="17">
        <f t="shared" si="5"/>
        <v>0</v>
      </c>
      <c r="G57" s="17">
        <f t="shared" si="5"/>
        <v>0</v>
      </c>
      <c r="H57" s="17">
        <f t="shared" si="5"/>
        <v>0</v>
      </c>
      <c r="I57" s="17">
        <f t="shared" si="5"/>
        <v>0</v>
      </c>
      <c r="J57" s="17">
        <f t="shared" si="5"/>
        <v>0</v>
      </c>
      <c r="K57" s="17">
        <f t="shared" si="5"/>
        <v>0</v>
      </c>
      <c r="L57" s="17">
        <f t="shared" si="5"/>
        <v>0</v>
      </c>
      <c r="M57" s="17">
        <f t="shared" si="5"/>
        <v>0</v>
      </c>
      <c r="N57" s="17">
        <f t="shared" si="5"/>
        <v>0</v>
      </c>
      <c r="O57" s="17">
        <f t="shared" si="5"/>
        <v>0</v>
      </c>
      <c r="P57" s="17">
        <f t="shared" si="5"/>
        <v>0</v>
      </c>
      <c r="Q57" s="17">
        <f t="shared" si="5"/>
        <v>0</v>
      </c>
      <c r="R57" s="17">
        <f t="shared" si="5"/>
        <v>0</v>
      </c>
      <c r="S57" s="17">
        <f t="shared" si="5"/>
        <v>0</v>
      </c>
      <c r="T57" s="17">
        <f t="shared" si="5"/>
        <v>0</v>
      </c>
      <c r="U57" s="17">
        <f t="shared" si="5"/>
        <v>0</v>
      </c>
      <c r="V57" s="17">
        <f t="shared" si="5"/>
        <v>0</v>
      </c>
      <c r="W57" s="17">
        <f t="shared" si="5"/>
        <v>0</v>
      </c>
      <c r="X57" s="17">
        <f t="shared" si="5"/>
        <v>0</v>
      </c>
      <c r="Y57" s="17">
        <f t="shared" si="5"/>
        <v>0</v>
      </c>
      <c r="Z57" s="17">
        <f t="shared" si="5"/>
        <v>0</v>
      </c>
      <c r="AA57" s="17">
        <f t="shared" si="5"/>
        <v>0</v>
      </c>
      <c r="AB57" s="17">
        <f t="shared" si="5"/>
        <v>0</v>
      </c>
      <c r="AC57" s="17">
        <f t="shared" si="5"/>
        <v>0</v>
      </c>
      <c r="AD57" s="17">
        <f t="shared" si="5"/>
        <v>0</v>
      </c>
      <c r="AE57" s="17">
        <f t="shared" si="5"/>
        <v>0</v>
      </c>
      <c r="AF57" s="17">
        <f t="shared" si="5"/>
        <v>0</v>
      </c>
      <c r="AG57" s="17">
        <f t="shared" si="5"/>
        <v>0</v>
      </c>
    </row>
    <row r="58" spans="1:34" x14ac:dyDescent="0.35">
      <c r="A58" s="17" t="s">
        <v>12</v>
      </c>
      <c r="C58" s="17">
        <f t="shared" si="6"/>
        <v>7500</v>
      </c>
      <c r="D58" s="17">
        <f t="shared" si="7"/>
        <v>7500</v>
      </c>
      <c r="E58" s="17">
        <f t="shared" si="5"/>
        <v>2812.5</v>
      </c>
      <c r="F58" s="17">
        <f t="shared" si="5"/>
        <v>0</v>
      </c>
      <c r="G58" s="17">
        <f t="shared" si="5"/>
        <v>0</v>
      </c>
      <c r="H58" s="17">
        <f t="shared" si="5"/>
        <v>0</v>
      </c>
      <c r="I58" s="17">
        <f t="shared" si="5"/>
        <v>0</v>
      </c>
      <c r="J58" s="17">
        <f t="shared" si="5"/>
        <v>0</v>
      </c>
      <c r="K58" s="17">
        <f t="shared" si="5"/>
        <v>0</v>
      </c>
      <c r="L58" s="17">
        <f t="shared" si="5"/>
        <v>0</v>
      </c>
      <c r="M58" s="17">
        <f t="shared" si="5"/>
        <v>0</v>
      </c>
      <c r="N58" s="17">
        <f t="shared" si="5"/>
        <v>0</v>
      </c>
      <c r="O58" s="17">
        <f t="shared" si="5"/>
        <v>0</v>
      </c>
      <c r="P58" s="17">
        <f t="shared" si="5"/>
        <v>0</v>
      </c>
      <c r="Q58" s="17">
        <f t="shared" si="5"/>
        <v>0</v>
      </c>
      <c r="R58" s="17">
        <f t="shared" si="5"/>
        <v>0</v>
      </c>
      <c r="S58" s="17">
        <f t="shared" si="5"/>
        <v>0</v>
      </c>
      <c r="T58" s="17">
        <f t="shared" si="5"/>
        <v>0</v>
      </c>
      <c r="U58" s="17">
        <f t="shared" si="5"/>
        <v>0</v>
      </c>
      <c r="V58" s="17">
        <f t="shared" si="5"/>
        <v>0</v>
      </c>
      <c r="W58" s="17">
        <f t="shared" si="5"/>
        <v>0</v>
      </c>
      <c r="X58" s="17">
        <f t="shared" si="5"/>
        <v>0</v>
      </c>
      <c r="Y58" s="17">
        <f t="shared" si="5"/>
        <v>0</v>
      </c>
      <c r="Z58" s="17">
        <f t="shared" si="5"/>
        <v>0</v>
      </c>
      <c r="AA58" s="17">
        <f t="shared" si="5"/>
        <v>0</v>
      </c>
      <c r="AB58" s="17">
        <f t="shared" si="5"/>
        <v>0</v>
      </c>
      <c r="AC58" s="17">
        <f t="shared" si="5"/>
        <v>0</v>
      </c>
      <c r="AD58" s="17">
        <f t="shared" si="5"/>
        <v>0</v>
      </c>
      <c r="AE58" s="17">
        <f t="shared" si="5"/>
        <v>0</v>
      </c>
      <c r="AF58" s="17">
        <f t="shared" si="5"/>
        <v>0</v>
      </c>
      <c r="AG58" s="17">
        <f t="shared" si="5"/>
        <v>0</v>
      </c>
    </row>
    <row r="59" spans="1:34" x14ac:dyDescent="0.35">
      <c r="A59" s="17" t="s">
        <v>32</v>
      </c>
      <c r="C59" s="17">
        <f t="shared" si="6"/>
        <v>7500</v>
      </c>
      <c r="D59" s="17">
        <f t="shared" si="7"/>
        <v>7500</v>
      </c>
      <c r="E59" s="17">
        <f t="shared" si="5"/>
        <v>2812.5</v>
      </c>
      <c r="F59" s="17">
        <f t="shared" si="5"/>
        <v>0</v>
      </c>
      <c r="G59" s="17">
        <f t="shared" si="5"/>
        <v>0</v>
      </c>
      <c r="H59" s="17">
        <f t="shared" si="5"/>
        <v>0</v>
      </c>
      <c r="I59" s="17">
        <f t="shared" si="5"/>
        <v>0</v>
      </c>
      <c r="J59" s="17">
        <f t="shared" si="5"/>
        <v>0</v>
      </c>
      <c r="K59" s="17">
        <f t="shared" si="5"/>
        <v>0</v>
      </c>
      <c r="L59" s="17">
        <f t="shared" si="5"/>
        <v>0</v>
      </c>
      <c r="M59" s="17">
        <f t="shared" si="5"/>
        <v>0</v>
      </c>
      <c r="N59" s="17">
        <f t="shared" si="5"/>
        <v>0</v>
      </c>
      <c r="O59" s="17">
        <f t="shared" si="5"/>
        <v>0</v>
      </c>
      <c r="P59" s="17">
        <f t="shared" si="5"/>
        <v>0</v>
      </c>
      <c r="Q59" s="17">
        <f t="shared" si="5"/>
        <v>0</v>
      </c>
      <c r="R59" s="17">
        <f t="shared" si="5"/>
        <v>0</v>
      </c>
      <c r="S59" s="17">
        <f t="shared" si="5"/>
        <v>0</v>
      </c>
      <c r="T59" s="17">
        <f t="shared" si="5"/>
        <v>0</v>
      </c>
      <c r="U59" s="17">
        <f t="shared" si="5"/>
        <v>0</v>
      </c>
      <c r="V59" s="17">
        <f t="shared" si="5"/>
        <v>0</v>
      </c>
      <c r="W59" s="17">
        <f t="shared" si="5"/>
        <v>0</v>
      </c>
      <c r="X59" s="17">
        <f t="shared" si="5"/>
        <v>0</v>
      </c>
      <c r="Y59" s="17">
        <f t="shared" si="5"/>
        <v>0</v>
      </c>
      <c r="Z59" s="17">
        <f t="shared" si="5"/>
        <v>0</v>
      </c>
      <c r="AA59" s="17">
        <f t="shared" si="5"/>
        <v>0</v>
      </c>
      <c r="AB59" s="17">
        <f t="shared" si="5"/>
        <v>0</v>
      </c>
      <c r="AC59" s="17">
        <f t="shared" si="5"/>
        <v>0</v>
      </c>
      <c r="AD59" s="17">
        <f t="shared" si="5"/>
        <v>0</v>
      </c>
      <c r="AE59" s="17">
        <f t="shared" si="5"/>
        <v>0</v>
      </c>
      <c r="AF59" s="17">
        <f t="shared" si="5"/>
        <v>0</v>
      </c>
      <c r="AG59" s="17">
        <f t="shared" si="5"/>
        <v>0</v>
      </c>
    </row>
    <row r="60" spans="1:34" x14ac:dyDescent="0.35">
      <c r="A60" s="17" t="s">
        <v>27</v>
      </c>
      <c r="C60" s="17">
        <f t="shared" si="6"/>
        <v>7500</v>
      </c>
      <c r="D60" s="17">
        <f t="shared" si="7"/>
        <v>7500</v>
      </c>
      <c r="E60" s="17">
        <f t="shared" si="5"/>
        <v>2812.5</v>
      </c>
      <c r="F60" s="17">
        <f t="shared" si="5"/>
        <v>0</v>
      </c>
      <c r="G60" s="17">
        <f t="shared" si="5"/>
        <v>0</v>
      </c>
      <c r="H60" s="17">
        <f t="shared" si="5"/>
        <v>0</v>
      </c>
      <c r="I60" s="17">
        <f t="shared" si="5"/>
        <v>0</v>
      </c>
      <c r="J60" s="17">
        <f t="shared" si="5"/>
        <v>0</v>
      </c>
      <c r="K60" s="17">
        <f t="shared" si="5"/>
        <v>0</v>
      </c>
      <c r="L60" s="17">
        <f t="shared" si="5"/>
        <v>0</v>
      </c>
      <c r="M60" s="17">
        <f t="shared" si="5"/>
        <v>0</v>
      </c>
      <c r="N60" s="17">
        <f t="shared" si="5"/>
        <v>0</v>
      </c>
      <c r="O60" s="17">
        <f t="shared" si="5"/>
        <v>0</v>
      </c>
      <c r="P60" s="17">
        <f t="shared" si="5"/>
        <v>0</v>
      </c>
      <c r="Q60" s="17">
        <f t="shared" si="5"/>
        <v>0</v>
      </c>
      <c r="R60" s="17">
        <f t="shared" si="5"/>
        <v>0</v>
      </c>
      <c r="S60" s="17">
        <f t="shared" si="5"/>
        <v>0</v>
      </c>
      <c r="T60" s="17">
        <f t="shared" si="5"/>
        <v>0</v>
      </c>
      <c r="U60" s="17">
        <f t="shared" si="5"/>
        <v>0</v>
      </c>
      <c r="V60" s="17">
        <f t="shared" si="5"/>
        <v>0</v>
      </c>
      <c r="W60" s="17">
        <f t="shared" si="5"/>
        <v>0</v>
      </c>
      <c r="X60" s="17">
        <f t="shared" si="5"/>
        <v>0</v>
      </c>
      <c r="Y60" s="17">
        <f t="shared" si="5"/>
        <v>0</v>
      </c>
      <c r="Z60" s="17">
        <f t="shared" si="5"/>
        <v>0</v>
      </c>
      <c r="AA60" s="17">
        <f t="shared" si="5"/>
        <v>0</v>
      </c>
      <c r="AB60" s="17">
        <f t="shared" si="5"/>
        <v>0</v>
      </c>
      <c r="AC60" s="17">
        <f t="shared" si="5"/>
        <v>0</v>
      </c>
      <c r="AD60" s="17">
        <f t="shared" si="5"/>
        <v>0</v>
      </c>
      <c r="AE60" s="17">
        <f t="shared" si="5"/>
        <v>0</v>
      </c>
      <c r="AF60" s="17">
        <f t="shared" si="5"/>
        <v>0</v>
      </c>
      <c r="AG60" s="17">
        <f t="shared" si="5"/>
        <v>0</v>
      </c>
    </row>
    <row r="61" spans="1:34" x14ac:dyDescent="0.35">
      <c r="A61" s="17" t="s">
        <v>86</v>
      </c>
      <c r="C61" s="17">
        <f t="shared" si="6"/>
        <v>7500</v>
      </c>
      <c r="D61" s="17">
        <f t="shared" si="7"/>
        <v>7500</v>
      </c>
      <c r="E61" s="17">
        <f t="shared" si="5"/>
        <v>7500</v>
      </c>
      <c r="F61" s="17">
        <f t="shared" si="5"/>
        <v>2812.5</v>
      </c>
      <c r="G61" s="17">
        <f t="shared" si="5"/>
        <v>0</v>
      </c>
      <c r="H61" s="17">
        <f t="shared" si="5"/>
        <v>0</v>
      </c>
      <c r="I61" s="17">
        <f t="shared" si="5"/>
        <v>0</v>
      </c>
      <c r="J61" s="17">
        <f t="shared" si="5"/>
        <v>0</v>
      </c>
      <c r="K61" s="17">
        <f t="shared" si="5"/>
        <v>0</v>
      </c>
      <c r="L61" s="17">
        <f t="shared" si="5"/>
        <v>0</v>
      </c>
      <c r="M61" s="17">
        <f t="shared" si="5"/>
        <v>0</v>
      </c>
      <c r="N61" s="17">
        <f t="shared" si="5"/>
        <v>0</v>
      </c>
      <c r="O61" s="17">
        <f t="shared" si="5"/>
        <v>0</v>
      </c>
      <c r="P61" s="17">
        <f t="shared" si="5"/>
        <v>0</v>
      </c>
      <c r="Q61" s="17">
        <f t="shared" si="5"/>
        <v>0</v>
      </c>
      <c r="R61" s="17">
        <f t="shared" si="5"/>
        <v>0</v>
      </c>
      <c r="S61" s="17">
        <f t="shared" si="5"/>
        <v>0</v>
      </c>
      <c r="T61" s="17">
        <f t="shared" si="5"/>
        <v>0</v>
      </c>
      <c r="U61" s="17">
        <f t="shared" si="5"/>
        <v>0</v>
      </c>
      <c r="V61" s="17">
        <f t="shared" si="5"/>
        <v>0</v>
      </c>
      <c r="W61" s="17">
        <f t="shared" si="5"/>
        <v>0</v>
      </c>
      <c r="X61" s="17">
        <f t="shared" si="5"/>
        <v>0</v>
      </c>
      <c r="Y61" s="17">
        <f t="shared" si="5"/>
        <v>0</v>
      </c>
      <c r="Z61" s="17">
        <f t="shared" si="5"/>
        <v>0</v>
      </c>
      <c r="AA61" s="17">
        <f t="shared" si="5"/>
        <v>0</v>
      </c>
      <c r="AB61" s="17">
        <f t="shared" si="5"/>
        <v>0</v>
      </c>
      <c r="AC61" s="17">
        <f t="shared" si="5"/>
        <v>0</v>
      </c>
      <c r="AD61" s="17">
        <f t="shared" si="5"/>
        <v>0</v>
      </c>
      <c r="AE61" s="17">
        <f t="shared" si="5"/>
        <v>0</v>
      </c>
      <c r="AF61" s="17">
        <f t="shared" si="5"/>
        <v>0</v>
      </c>
      <c r="AG61" s="17">
        <f t="shared" si="5"/>
        <v>0</v>
      </c>
    </row>
    <row r="62" spans="1:34" x14ac:dyDescent="0.35">
      <c r="A62" s="17" t="s">
        <v>87</v>
      </c>
      <c r="C62" s="17">
        <f t="shared" si="6"/>
        <v>7500</v>
      </c>
      <c r="D62" s="17">
        <f t="shared" si="7"/>
        <v>7500</v>
      </c>
      <c r="E62" s="17">
        <f t="shared" si="5"/>
        <v>2812.5</v>
      </c>
      <c r="F62" s="17">
        <f t="shared" si="5"/>
        <v>0</v>
      </c>
      <c r="G62" s="17">
        <f t="shared" si="5"/>
        <v>0</v>
      </c>
      <c r="H62" s="17">
        <f t="shared" si="5"/>
        <v>0</v>
      </c>
      <c r="I62" s="17">
        <f t="shared" si="5"/>
        <v>0</v>
      </c>
      <c r="J62" s="17">
        <f t="shared" si="5"/>
        <v>0</v>
      </c>
      <c r="K62" s="17">
        <f t="shared" si="5"/>
        <v>0</v>
      </c>
      <c r="L62" s="17">
        <f t="shared" si="5"/>
        <v>0</v>
      </c>
      <c r="M62" s="17">
        <f t="shared" si="5"/>
        <v>0</v>
      </c>
      <c r="N62" s="17">
        <f t="shared" si="5"/>
        <v>0</v>
      </c>
      <c r="O62" s="17">
        <f t="shared" si="5"/>
        <v>0</v>
      </c>
      <c r="P62" s="17">
        <f t="shared" si="5"/>
        <v>0</v>
      </c>
      <c r="Q62" s="17">
        <f t="shared" si="5"/>
        <v>0</v>
      </c>
      <c r="R62" s="17">
        <f t="shared" si="5"/>
        <v>0</v>
      </c>
      <c r="S62" s="17">
        <f t="shared" si="5"/>
        <v>0</v>
      </c>
      <c r="T62" s="17">
        <f t="shared" si="5"/>
        <v>0</v>
      </c>
      <c r="U62" s="17">
        <f t="shared" si="5"/>
        <v>0</v>
      </c>
      <c r="V62" s="17">
        <f t="shared" si="5"/>
        <v>0</v>
      </c>
      <c r="W62" s="17">
        <f t="shared" si="5"/>
        <v>0</v>
      </c>
      <c r="X62" s="17">
        <f t="shared" si="5"/>
        <v>0</v>
      </c>
      <c r="Y62" s="17">
        <f t="shared" si="5"/>
        <v>0</v>
      </c>
      <c r="Z62" s="17">
        <f t="shared" si="5"/>
        <v>0</v>
      </c>
      <c r="AA62" s="17">
        <f t="shared" si="5"/>
        <v>0</v>
      </c>
      <c r="AB62" s="17">
        <f t="shared" si="5"/>
        <v>0</v>
      </c>
      <c r="AC62" s="17">
        <f t="shared" si="5"/>
        <v>0</v>
      </c>
      <c r="AD62" s="17">
        <f t="shared" si="5"/>
        <v>0</v>
      </c>
      <c r="AE62" s="17">
        <f t="shared" si="5"/>
        <v>0</v>
      </c>
      <c r="AF62" s="17">
        <f t="shared" si="5"/>
        <v>0</v>
      </c>
      <c r="AG62" s="17">
        <f t="shared" si="5"/>
        <v>0</v>
      </c>
    </row>
    <row r="63" spans="1:34" x14ac:dyDescent="0.35">
      <c r="A63" s="17" t="s">
        <v>25</v>
      </c>
      <c r="C63" s="17">
        <f t="shared" si="6"/>
        <v>7500</v>
      </c>
      <c r="D63" s="17">
        <f t="shared" si="7"/>
        <v>7500</v>
      </c>
      <c r="E63" s="17">
        <f t="shared" si="5"/>
        <v>7500</v>
      </c>
      <c r="F63" s="17">
        <f t="shared" si="5"/>
        <v>7500</v>
      </c>
      <c r="G63" s="17">
        <f t="shared" si="5"/>
        <v>7500</v>
      </c>
      <c r="H63" s="17">
        <f t="shared" si="5"/>
        <v>7500</v>
      </c>
      <c r="I63" s="17">
        <f t="shared" si="5"/>
        <v>7500</v>
      </c>
      <c r="J63" s="17">
        <f t="shared" si="5"/>
        <v>7500</v>
      </c>
      <c r="K63" s="17">
        <f t="shared" si="5"/>
        <v>7500</v>
      </c>
      <c r="L63" s="17">
        <f t="shared" si="5"/>
        <v>7500</v>
      </c>
      <c r="M63" s="17">
        <f t="shared" si="5"/>
        <v>7500</v>
      </c>
      <c r="N63" s="17">
        <f t="shared" si="5"/>
        <v>2812.5</v>
      </c>
      <c r="O63" s="17">
        <f t="shared" si="5"/>
        <v>0</v>
      </c>
      <c r="P63" s="17">
        <f t="shared" si="5"/>
        <v>0</v>
      </c>
      <c r="Q63" s="17">
        <f t="shared" si="5"/>
        <v>0</v>
      </c>
      <c r="R63" s="17">
        <f t="shared" si="5"/>
        <v>0</v>
      </c>
      <c r="S63" s="17">
        <f t="shared" si="5"/>
        <v>0</v>
      </c>
      <c r="T63" s="17">
        <f t="shared" si="5"/>
        <v>0</v>
      </c>
      <c r="U63" s="17">
        <f t="shared" si="5"/>
        <v>0</v>
      </c>
      <c r="V63" s="17">
        <f t="shared" si="5"/>
        <v>0</v>
      </c>
      <c r="W63" s="17">
        <f t="shared" si="5"/>
        <v>0</v>
      </c>
      <c r="X63" s="17">
        <f t="shared" si="5"/>
        <v>0</v>
      </c>
      <c r="Y63" s="17">
        <f t="shared" si="5"/>
        <v>0</v>
      </c>
      <c r="Z63" s="17">
        <f t="shared" si="5"/>
        <v>0</v>
      </c>
      <c r="AA63" s="17">
        <f t="shared" si="5"/>
        <v>0</v>
      </c>
      <c r="AB63" s="17">
        <f t="shared" si="5"/>
        <v>0</v>
      </c>
      <c r="AC63" s="17">
        <f t="shared" si="5"/>
        <v>0</v>
      </c>
      <c r="AD63" s="17">
        <f t="shared" si="5"/>
        <v>0</v>
      </c>
      <c r="AE63" s="17">
        <f t="shared" si="5"/>
        <v>0</v>
      </c>
      <c r="AF63" s="17">
        <f t="shared" si="5"/>
        <v>0</v>
      </c>
      <c r="AG63" s="17">
        <f t="shared" si="5"/>
        <v>0</v>
      </c>
    </row>
    <row r="64" spans="1:34" x14ac:dyDescent="0.35">
      <c r="A64" s="17" t="s">
        <v>26</v>
      </c>
      <c r="C64" s="17">
        <f t="shared" si="6"/>
        <v>7500</v>
      </c>
      <c r="D64" s="17">
        <f t="shared" si="7"/>
        <v>7500</v>
      </c>
      <c r="E64" s="17">
        <f t="shared" si="5"/>
        <v>7500</v>
      </c>
      <c r="F64" s="17">
        <f t="shared" si="5"/>
        <v>7500</v>
      </c>
      <c r="G64" s="17">
        <f t="shared" si="5"/>
        <v>2812.5</v>
      </c>
      <c r="H64" s="17">
        <f t="shared" si="5"/>
        <v>0</v>
      </c>
      <c r="I64" s="17">
        <f t="shared" si="5"/>
        <v>0</v>
      </c>
      <c r="J64" s="17">
        <f t="shared" si="5"/>
        <v>0</v>
      </c>
      <c r="K64" s="17">
        <f t="shared" si="5"/>
        <v>0</v>
      </c>
      <c r="L64" s="17">
        <f t="shared" si="5"/>
        <v>0</v>
      </c>
      <c r="M64" s="17">
        <f t="shared" si="5"/>
        <v>0</v>
      </c>
      <c r="N64" s="17">
        <f t="shared" si="5"/>
        <v>0</v>
      </c>
      <c r="O64" s="17">
        <f t="shared" si="5"/>
        <v>0</v>
      </c>
      <c r="P64" s="17">
        <f t="shared" si="5"/>
        <v>0</v>
      </c>
      <c r="Q64" s="17">
        <f t="shared" si="5"/>
        <v>0</v>
      </c>
      <c r="R64" s="17">
        <f t="shared" si="5"/>
        <v>0</v>
      </c>
      <c r="S64" s="17">
        <f t="shared" si="5"/>
        <v>0</v>
      </c>
      <c r="T64" s="17">
        <f t="shared" si="5"/>
        <v>0</v>
      </c>
      <c r="U64" s="17">
        <f t="shared" si="5"/>
        <v>0</v>
      </c>
      <c r="V64" s="17">
        <f t="shared" si="5"/>
        <v>0</v>
      </c>
      <c r="W64" s="17">
        <f t="shared" si="5"/>
        <v>0</v>
      </c>
      <c r="X64" s="17">
        <f t="shared" si="5"/>
        <v>0</v>
      </c>
      <c r="Y64" s="17">
        <f t="shared" si="5"/>
        <v>0</v>
      </c>
      <c r="Z64" s="17">
        <f t="shared" si="5"/>
        <v>0</v>
      </c>
      <c r="AA64" s="17">
        <f t="shared" si="5"/>
        <v>0</v>
      </c>
      <c r="AB64" s="17">
        <f t="shared" ref="AB64:AB77" si="8">IF(AA11&lt;200000,7500,IF(Z11&lt;200000,7500*0.375,0))</f>
        <v>0</v>
      </c>
      <c r="AC64" s="17">
        <f t="shared" ref="AC64:AC77" si="9">IF(AB11&lt;200000,7500,IF(AA11&lt;200000,7500*0.375,0))</f>
        <v>0</v>
      </c>
      <c r="AD64" s="17">
        <f t="shared" ref="AD64:AD77" si="10">IF(AC11&lt;200000,7500,IF(AB11&lt;200000,7500*0.375,0))</f>
        <v>0</v>
      </c>
      <c r="AE64" s="17">
        <f t="shared" ref="AE64:AE77" si="11">IF(AD11&lt;200000,7500,IF(AC11&lt;200000,7500*0.375,0))</f>
        <v>0</v>
      </c>
      <c r="AF64" s="17">
        <f t="shared" ref="AF64:AF77" si="12">IF(AE11&lt;200000,7500,IF(AD11&lt;200000,7500*0.375,0))</f>
        <v>0</v>
      </c>
      <c r="AG64" s="17">
        <f t="shared" ref="AG64:AG77" si="13">IF(AF11&lt;200000,7500,IF(AE11&lt;200000,7500*0.375,0))</f>
        <v>0</v>
      </c>
    </row>
    <row r="65" spans="1:33" x14ac:dyDescent="0.35">
      <c r="A65" s="17" t="s">
        <v>28</v>
      </c>
      <c r="C65" s="17">
        <f t="shared" si="6"/>
        <v>7500</v>
      </c>
      <c r="D65" s="17">
        <f t="shared" si="7"/>
        <v>7500</v>
      </c>
      <c r="E65" s="17">
        <f t="shared" ref="E65:E77" si="14">IF(D12&lt;200000,7500,IF(C12&lt;200000,7500*0.375,0))</f>
        <v>7500</v>
      </c>
      <c r="F65" s="17">
        <f t="shared" ref="F65:F77" si="15">IF(E12&lt;200000,7500,IF(D12&lt;200000,7500*0.375,0))</f>
        <v>7500</v>
      </c>
      <c r="G65" s="17">
        <f t="shared" ref="G65:G77" si="16">IF(F12&lt;200000,7500,IF(E12&lt;200000,7500*0.375,0))</f>
        <v>2812.5</v>
      </c>
      <c r="H65" s="17">
        <f t="shared" ref="H65:H77" si="17">IF(G12&lt;200000,7500,IF(F12&lt;200000,7500*0.375,0))</f>
        <v>0</v>
      </c>
      <c r="I65" s="17">
        <f t="shared" ref="I65:I77" si="18">IF(H12&lt;200000,7500,IF(G12&lt;200000,7500*0.375,0))</f>
        <v>0</v>
      </c>
      <c r="J65" s="17">
        <f t="shared" ref="J65:J77" si="19">IF(I12&lt;200000,7500,IF(H12&lt;200000,7500*0.375,0))</f>
        <v>0</v>
      </c>
      <c r="K65" s="17">
        <f t="shared" ref="K65:K77" si="20">IF(J12&lt;200000,7500,IF(I12&lt;200000,7500*0.375,0))</f>
        <v>0</v>
      </c>
      <c r="L65" s="17">
        <f t="shared" ref="L65:L77" si="21">IF(K12&lt;200000,7500,IF(J12&lt;200000,7500*0.375,0))</f>
        <v>0</v>
      </c>
      <c r="M65" s="17">
        <f t="shared" ref="M65:M77" si="22">IF(L12&lt;200000,7500,IF(K12&lt;200000,7500*0.375,0))</f>
        <v>0</v>
      </c>
      <c r="N65" s="17">
        <f t="shared" ref="N65:N77" si="23">IF(M12&lt;200000,7500,IF(L12&lt;200000,7500*0.375,0))</f>
        <v>0</v>
      </c>
      <c r="O65" s="17">
        <f t="shared" ref="O65:O77" si="24">IF(N12&lt;200000,7500,IF(M12&lt;200000,7500*0.375,0))</f>
        <v>0</v>
      </c>
      <c r="P65" s="17">
        <f t="shared" ref="P65:P77" si="25">IF(O12&lt;200000,7500,IF(N12&lt;200000,7500*0.375,0))</f>
        <v>0</v>
      </c>
      <c r="Q65" s="17">
        <f t="shared" ref="Q65:Q77" si="26">IF(P12&lt;200000,7500,IF(O12&lt;200000,7500*0.375,0))</f>
        <v>0</v>
      </c>
      <c r="R65" s="17">
        <f t="shared" ref="R65:R77" si="27">IF(Q12&lt;200000,7500,IF(P12&lt;200000,7500*0.375,0))</f>
        <v>0</v>
      </c>
      <c r="S65" s="17">
        <f t="shared" ref="S65:S77" si="28">IF(R12&lt;200000,7500,IF(Q12&lt;200000,7500*0.375,0))</f>
        <v>0</v>
      </c>
      <c r="T65" s="17">
        <f t="shared" ref="T65:T77" si="29">IF(S12&lt;200000,7500,IF(R12&lt;200000,7500*0.375,0))</f>
        <v>0</v>
      </c>
      <c r="U65" s="17">
        <f t="shared" ref="U65:U77" si="30">IF(T12&lt;200000,7500,IF(S12&lt;200000,7500*0.375,0))</f>
        <v>0</v>
      </c>
      <c r="V65" s="17">
        <f t="shared" ref="V65:V77" si="31">IF(U12&lt;200000,7500,IF(T12&lt;200000,7500*0.375,0))</f>
        <v>0</v>
      </c>
      <c r="W65" s="17">
        <f t="shared" ref="W65:W77" si="32">IF(V12&lt;200000,7500,IF(U12&lt;200000,7500*0.375,0))</f>
        <v>0</v>
      </c>
      <c r="X65" s="17">
        <f t="shared" ref="X65:X77" si="33">IF(W12&lt;200000,7500,IF(V12&lt;200000,7500*0.375,0))</f>
        <v>0</v>
      </c>
      <c r="Y65" s="17">
        <f t="shared" ref="Y65:Y77" si="34">IF(X12&lt;200000,7500,IF(W12&lt;200000,7500*0.375,0))</f>
        <v>0</v>
      </c>
      <c r="Z65" s="17">
        <f t="shared" ref="Z65:Z77" si="35">IF(Y12&lt;200000,7500,IF(X12&lt;200000,7500*0.375,0))</f>
        <v>0</v>
      </c>
      <c r="AA65" s="17">
        <f t="shared" ref="AA65:AA77" si="36">IF(Z12&lt;200000,7500,IF(Y12&lt;200000,7500*0.375,0))</f>
        <v>0</v>
      </c>
      <c r="AB65" s="17">
        <f t="shared" si="8"/>
        <v>0</v>
      </c>
      <c r="AC65" s="17">
        <f t="shared" si="9"/>
        <v>0</v>
      </c>
      <c r="AD65" s="17">
        <f t="shared" si="10"/>
        <v>0</v>
      </c>
      <c r="AE65" s="17">
        <f t="shared" si="11"/>
        <v>0</v>
      </c>
      <c r="AF65" s="17">
        <f t="shared" si="12"/>
        <v>0</v>
      </c>
      <c r="AG65" s="17">
        <f t="shared" si="13"/>
        <v>0</v>
      </c>
    </row>
    <row r="66" spans="1:33" x14ac:dyDescent="0.35">
      <c r="A66" s="17" t="s">
        <v>29</v>
      </c>
      <c r="C66" s="17">
        <f t="shared" si="6"/>
        <v>7500</v>
      </c>
      <c r="D66" s="17">
        <f t="shared" si="7"/>
        <v>7500</v>
      </c>
      <c r="E66" s="17">
        <f t="shared" si="14"/>
        <v>7500</v>
      </c>
      <c r="F66" s="17">
        <f t="shared" si="15"/>
        <v>7500</v>
      </c>
      <c r="G66" s="17">
        <f t="shared" si="16"/>
        <v>7500</v>
      </c>
      <c r="H66" s="17">
        <f t="shared" si="17"/>
        <v>2812.5</v>
      </c>
      <c r="I66" s="17">
        <f t="shared" si="18"/>
        <v>0</v>
      </c>
      <c r="J66" s="17">
        <f t="shared" si="19"/>
        <v>0</v>
      </c>
      <c r="K66" s="17">
        <f t="shared" si="20"/>
        <v>0</v>
      </c>
      <c r="L66" s="17">
        <f t="shared" si="21"/>
        <v>0</v>
      </c>
      <c r="M66" s="17">
        <f t="shared" si="22"/>
        <v>0</v>
      </c>
      <c r="N66" s="17">
        <f t="shared" si="23"/>
        <v>0</v>
      </c>
      <c r="O66" s="17">
        <f t="shared" si="24"/>
        <v>0</v>
      </c>
      <c r="P66" s="17">
        <f t="shared" si="25"/>
        <v>0</v>
      </c>
      <c r="Q66" s="17">
        <f t="shared" si="26"/>
        <v>0</v>
      </c>
      <c r="R66" s="17">
        <f t="shared" si="27"/>
        <v>0</v>
      </c>
      <c r="S66" s="17">
        <f t="shared" si="28"/>
        <v>0</v>
      </c>
      <c r="T66" s="17">
        <f t="shared" si="29"/>
        <v>0</v>
      </c>
      <c r="U66" s="17">
        <f t="shared" si="30"/>
        <v>0</v>
      </c>
      <c r="V66" s="17">
        <f t="shared" si="31"/>
        <v>0</v>
      </c>
      <c r="W66" s="17">
        <f t="shared" si="32"/>
        <v>0</v>
      </c>
      <c r="X66" s="17">
        <f t="shared" si="33"/>
        <v>0</v>
      </c>
      <c r="Y66" s="17">
        <f t="shared" si="34"/>
        <v>0</v>
      </c>
      <c r="Z66" s="17">
        <f t="shared" si="35"/>
        <v>0</v>
      </c>
      <c r="AA66" s="17">
        <f t="shared" si="36"/>
        <v>0</v>
      </c>
      <c r="AB66" s="17">
        <f t="shared" si="8"/>
        <v>0</v>
      </c>
      <c r="AC66" s="17">
        <f t="shared" si="9"/>
        <v>0</v>
      </c>
      <c r="AD66" s="17">
        <f t="shared" si="10"/>
        <v>0</v>
      </c>
      <c r="AE66" s="17">
        <f t="shared" si="11"/>
        <v>0</v>
      </c>
      <c r="AF66" s="17">
        <f t="shared" si="12"/>
        <v>0</v>
      </c>
      <c r="AG66" s="17">
        <f t="shared" si="13"/>
        <v>0</v>
      </c>
    </row>
    <row r="67" spans="1:33" x14ac:dyDescent="0.35">
      <c r="A67" s="17" t="s">
        <v>88</v>
      </c>
      <c r="C67" s="17">
        <f t="shared" si="6"/>
        <v>7500</v>
      </c>
      <c r="D67" s="17">
        <f t="shared" si="7"/>
        <v>7500</v>
      </c>
      <c r="E67" s="17">
        <f t="shared" si="14"/>
        <v>7500</v>
      </c>
      <c r="F67" s="17">
        <f t="shared" si="15"/>
        <v>7500</v>
      </c>
      <c r="G67" s="17">
        <f t="shared" si="16"/>
        <v>2812.5</v>
      </c>
      <c r="H67" s="17">
        <f t="shared" si="17"/>
        <v>0</v>
      </c>
      <c r="I67" s="17">
        <f t="shared" si="18"/>
        <v>0</v>
      </c>
      <c r="J67" s="17">
        <f t="shared" si="19"/>
        <v>0</v>
      </c>
      <c r="K67" s="17">
        <f t="shared" si="20"/>
        <v>0</v>
      </c>
      <c r="L67" s="17">
        <f t="shared" si="21"/>
        <v>0</v>
      </c>
      <c r="M67" s="17">
        <f t="shared" si="22"/>
        <v>0</v>
      </c>
      <c r="N67" s="17">
        <f t="shared" si="23"/>
        <v>0</v>
      </c>
      <c r="O67" s="17">
        <f t="shared" si="24"/>
        <v>0</v>
      </c>
      <c r="P67" s="17">
        <f t="shared" si="25"/>
        <v>0</v>
      </c>
      <c r="Q67" s="17">
        <f t="shared" si="26"/>
        <v>0</v>
      </c>
      <c r="R67" s="17">
        <f t="shared" si="27"/>
        <v>0</v>
      </c>
      <c r="S67" s="17">
        <f t="shared" si="28"/>
        <v>0</v>
      </c>
      <c r="T67" s="17">
        <f t="shared" si="29"/>
        <v>0</v>
      </c>
      <c r="U67" s="17">
        <f t="shared" si="30"/>
        <v>0</v>
      </c>
      <c r="V67" s="17">
        <f t="shared" si="31"/>
        <v>0</v>
      </c>
      <c r="W67" s="17">
        <f t="shared" si="32"/>
        <v>0</v>
      </c>
      <c r="X67" s="17">
        <f t="shared" si="33"/>
        <v>0</v>
      </c>
      <c r="Y67" s="17">
        <f t="shared" si="34"/>
        <v>0</v>
      </c>
      <c r="Z67" s="17">
        <f t="shared" si="35"/>
        <v>0</v>
      </c>
      <c r="AA67" s="17">
        <f t="shared" si="36"/>
        <v>0</v>
      </c>
      <c r="AB67" s="17">
        <f t="shared" si="8"/>
        <v>0</v>
      </c>
      <c r="AC67" s="17">
        <f t="shared" si="9"/>
        <v>0</v>
      </c>
      <c r="AD67" s="17">
        <f t="shared" si="10"/>
        <v>0</v>
      </c>
      <c r="AE67" s="17">
        <f t="shared" si="11"/>
        <v>0</v>
      </c>
      <c r="AF67" s="17">
        <f t="shared" si="12"/>
        <v>0</v>
      </c>
      <c r="AG67" s="17">
        <f t="shared" si="13"/>
        <v>0</v>
      </c>
    </row>
    <row r="68" spans="1:33" x14ac:dyDescent="0.35">
      <c r="A68" s="17" t="s">
        <v>31</v>
      </c>
      <c r="C68" s="17">
        <f t="shared" si="6"/>
        <v>7500</v>
      </c>
      <c r="D68" s="17">
        <f t="shared" si="7"/>
        <v>7500</v>
      </c>
      <c r="E68" s="17">
        <f t="shared" si="14"/>
        <v>7500</v>
      </c>
      <c r="F68" s="17">
        <f t="shared" si="15"/>
        <v>7500</v>
      </c>
      <c r="G68" s="17">
        <f t="shared" si="16"/>
        <v>7500</v>
      </c>
      <c r="H68" s="17">
        <f t="shared" si="17"/>
        <v>2812.5</v>
      </c>
      <c r="I68" s="17">
        <f t="shared" si="18"/>
        <v>0</v>
      </c>
      <c r="J68" s="17">
        <f t="shared" si="19"/>
        <v>0</v>
      </c>
      <c r="K68" s="17">
        <f t="shared" si="20"/>
        <v>0</v>
      </c>
      <c r="L68" s="17">
        <f t="shared" si="21"/>
        <v>0</v>
      </c>
      <c r="M68" s="17">
        <f t="shared" si="22"/>
        <v>0</v>
      </c>
      <c r="N68" s="17">
        <f t="shared" si="23"/>
        <v>0</v>
      </c>
      <c r="O68" s="17">
        <f t="shared" si="24"/>
        <v>0</v>
      </c>
      <c r="P68" s="17">
        <f t="shared" si="25"/>
        <v>0</v>
      </c>
      <c r="Q68" s="17">
        <f t="shared" si="26"/>
        <v>0</v>
      </c>
      <c r="R68" s="17">
        <f t="shared" si="27"/>
        <v>0</v>
      </c>
      <c r="S68" s="17">
        <f t="shared" si="28"/>
        <v>0</v>
      </c>
      <c r="T68" s="17">
        <f t="shared" si="29"/>
        <v>0</v>
      </c>
      <c r="U68" s="17">
        <f t="shared" si="30"/>
        <v>0</v>
      </c>
      <c r="V68" s="17">
        <f t="shared" si="31"/>
        <v>0</v>
      </c>
      <c r="W68" s="17">
        <f t="shared" si="32"/>
        <v>0</v>
      </c>
      <c r="X68" s="17">
        <f t="shared" si="33"/>
        <v>0</v>
      </c>
      <c r="Y68" s="17">
        <f t="shared" si="34"/>
        <v>0</v>
      </c>
      <c r="Z68" s="17">
        <f t="shared" si="35"/>
        <v>0</v>
      </c>
      <c r="AA68" s="17">
        <f t="shared" si="36"/>
        <v>0</v>
      </c>
      <c r="AB68" s="17">
        <f t="shared" si="8"/>
        <v>0</v>
      </c>
      <c r="AC68" s="17">
        <f t="shared" si="9"/>
        <v>0</v>
      </c>
      <c r="AD68" s="17">
        <f t="shared" si="10"/>
        <v>0</v>
      </c>
      <c r="AE68" s="17">
        <f t="shared" si="11"/>
        <v>0</v>
      </c>
      <c r="AF68" s="17">
        <f t="shared" si="12"/>
        <v>0</v>
      </c>
      <c r="AG68" s="17">
        <f t="shared" si="13"/>
        <v>0</v>
      </c>
    </row>
    <row r="69" spans="1:33" x14ac:dyDescent="0.35">
      <c r="A69" s="17" t="s">
        <v>89</v>
      </c>
      <c r="C69" s="17">
        <f t="shared" si="6"/>
        <v>7500</v>
      </c>
      <c r="D69" s="17">
        <f t="shared" si="7"/>
        <v>7500</v>
      </c>
      <c r="E69" s="17">
        <f t="shared" si="14"/>
        <v>7500</v>
      </c>
      <c r="F69" s="17">
        <f t="shared" si="15"/>
        <v>7500</v>
      </c>
      <c r="G69" s="17">
        <f t="shared" si="16"/>
        <v>2812.5</v>
      </c>
      <c r="H69" s="17">
        <f t="shared" si="17"/>
        <v>0</v>
      </c>
      <c r="I69" s="17">
        <f t="shared" si="18"/>
        <v>0</v>
      </c>
      <c r="J69" s="17">
        <f t="shared" si="19"/>
        <v>0</v>
      </c>
      <c r="K69" s="17">
        <f t="shared" si="20"/>
        <v>0</v>
      </c>
      <c r="L69" s="17">
        <f t="shared" si="21"/>
        <v>0</v>
      </c>
      <c r="M69" s="17">
        <f t="shared" si="22"/>
        <v>0</v>
      </c>
      <c r="N69" s="17">
        <f t="shared" si="23"/>
        <v>0</v>
      </c>
      <c r="O69" s="17">
        <f t="shared" si="24"/>
        <v>0</v>
      </c>
      <c r="P69" s="17">
        <f t="shared" si="25"/>
        <v>0</v>
      </c>
      <c r="Q69" s="17">
        <f t="shared" si="26"/>
        <v>0</v>
      </c>
      <c r="R69" s="17">
        <f t="shared" si="27"/>
        <v>0</v>
      </c>
      <c r="S69" s="17">
        <f t="shared" si="28"/>
        <v>0</v>
      </c>
      <c r="T69" s="17">
        <f t="shared" si="29"/>
        <v>0</v>
      </c>
      <c r="U69" s="17">
        <f t="shared" si="30"/>
        <v>0</v>
      </c>
      <c r="V69" s="17">
        <f t="shared" si="31"/>
        <v>0</v>
      </c>
      <c r="W69" s="17">
        <f t="shared" si="32"/>
        <v>0</v>
      </c>
      <c r="X69" s="17">
        <f t="shared" si="33"/>
        <v>0</v>
      </c>
      <c r="Y69" s="17">
        <f t="shared" si="34"/>
        <v>0</v>
      </c>
      <c r="Z69" s="17">
        <f t="shared" si="35"/>
        <v>0</v>
      </c>
      <c r="AA69" s="17">
        <f t="shared" si="36"/>
        <v>0</v>
      </c>
      <c r="AB69" s="17">
        <f t="shared" si="8"/>
        <v>0</v>
      </c>
      <c r="AC69" s="17">
        <f t="shared" si="9"/>
        <v>0</v>
      </c>
      <c r="AD69" s="17">
        <f t="shared" si="10"/>
        <v>0</v>
      </c>
      <c r="AE69" s="17">
        <f t="shared" si="11"/>
        <v>0</v>
      </c>
      <c r="AF69" s="17">
        <f t="shared" si="12"/>
        <v>0</v>
      </c>
      <c r="AG69" s="17">
        <f t="shared" si="13"/>
        <v>0</v>
      </c>
    </row>
    <row r="70" spans="1:33" x14ac:dyDescent="0.35">
      <c r="A70" s="17" t="s">
        <v>90</v>
      </c>
      <c r="C70" s="17">
        <f t="shared" si="6"/>
        <v>7500</v>
      </c>
      <c r="D70" s="17">
        <f t="shared" si="7"/>
        <v>7500</v>
      </c>
      <c r="E70" s="17">
        <f t="shared" si="14"/>
        <v>7500</v>
      </c>
      <c r="F70" s="17">
        <f t="shared" si="15"/>
        <v>7500</v>
      </c>
      <c r="G70" s="17">
        <f t="shared" si="16"/>
        <v>7500</v>
      </c>
      <c r="H70" s="17">
        <f t="shared" si="17"/>
        <v>7500</v>
      </c>
      <c r="I70" s="17">
        <f t="shared" si="18"/>
        <v>7500</v>
      </c>
      <c r="J70" s="17">
        <f t="shared" si="19"/>
        <v>7500</v>
      </c>
      <c r="K70" s="17">
        <f t="shared" si="20"/>
        <v>7500</v>
      </c>
      <c r="L70" s="17">
        <f t="shared" si="21"/>
        <v>7500</v>
      </c>
      <c r="M70" s="17">
        <f t="shared" si="22"/>
        <v>7500</v>
      </c>
      <c r="N70" s="17">
        <f t="shared" si="23"/>
        <v>7500</v>
      </c>
      <c r="O70" s="17">
        <f t="shared" si="24"/>
        <v>7500</v>
      </c>
      <c r="P70" s="17">
        <f t="shared" si="25"/>
        <v>7500</v>
      </c>
      <c r="Q70" s="17">
        <f t="shared" si="26"/>
        <v>7500</v>
      </c>
      <c r="R70" s="17">
        <f t="shared" si="27"/>
        <v>7500</v>
      </c>
      <c r="S70" s="17">
        <f t="shared" si="28"/>
        <v>7500</v>
      </c>
      <c r="T70" s="17">
        <f t="shared" si="29"/>
        <v>7500</v>
      </c>
      <c r="U70" s="17">
        <f t="shared" si="30"/>
        <v>7500</v>
      </c>
      <c r="V70" s="17">
        <f t="shared" si="31"/>
        <v>7500</v>
      </c>
      <c r="W70" s="17">
        <f t="shared" si="32"/>
        <v>7500</v>
      </c>
      <c r="X70" s="17">
        <f t="shared" si="33"/>
        <v>7500</v>
      </c>
      <c r="Y70" s="17">
        <f t="shared" si="34"/>
        <v>7500</v>
      </c>
      <c r="Z70" s="17">
        <f t="shared" si="35"/>
        <v>7500</v>
      </c>
      <c r="AA70" s="17">
        <f t="shared" si="36"/>
        <v>7500</v>
      </c>
      <c r="AB70" s="17">
        <f t="shared" si="8"/>
        <v>7500</v>
      </c>
      <c r="AC70" s="17">
        <f t="shared" si="9"/>
        <v>7500</v>
      </c>
      <c r="AD70" s="17">
        <f t="shared" si="10"/>
        <v>7500</v>
      </c>
      <c r="AE70" s="17">
        <f t="shared" si="11"/>
        <v>7500</v>
      </c>
      <c r="AF70" s="17">
        <f t="shared" si="12"/>
        <v>7500</v>
      </c>
      <c r="AG70" s="17">
        <f t="shared" si="13"/>
        <v>2812.5</v>
      </c>
    </row>
    <row r="71" spans="1:33" x14ac:dyDescent="0.35">
      <c r="A71" s="17" t="s">
        <v>30</v>
      </c>
      <c r="C71" s="17">
        <f t="shared" si="6"/>
        <v>7500</v>
      </c>
      <c r="D71" s="17">
        <f t="shared" si="7"/>
        <v>7500</v>
      </c>
      <c r="E71" s="17">
        <f t="shared" si="14"/>
        <v>7500</v>
      </c>
      <c r="F71" s="17">
        <f t="shared" si="15"/>
        <v>7500</v>
      </c>
      <c r="G71" s="17">
        <f t="shared" si="16"/>
        <v>7500</v>
      </c>
      <c r="H71" s="17">
        <f t="shared" si="17"/>
        <v>7500</v>
      </c>
      <c r="I71" s="17">
        <f t="shared" si="18"/>
        <v>7500</v>
      </c>
      <c r="J71" s="17">
        <f t="shared" si="19"/>
        <v>7500</v>
      </c>
      <c r="K71" s="17">
        <f t="shared" si="20"/>
        <v>7500</v>
      </c>
      <c r="L71" s="17">
        <f t="shared" si="21"/>
        <v>7500</v>
      </c>
      <c r="M71" s="17">
        <f t="shared" si="22"/>
        <v>7500</v>
      </c>
      <c r="N71" s="17">
        <f t="shared" si="23"/>
        <v>7500</v>
      </c>
      <c r="O71" s="17">
        <f t="shared" si="24"/>
        <v>2812.5</v>
      </c>
      <c r="P71" s="17">
        <f t="shared" si="25"/>
        <v>0</v>
      </c>
      <c r="Q71" s="17">
        <f t="shared" si="26"/>
        <v>0</v>
      </c>
      <c r="R71" s="17">
        <f t="shared" si="27"/>
        <v>0</v>
      </c>
      <c r="S71" s="17">
        <f t="shared" si="28"/>
        <v>0</v>
      </c>
      <c r="T71" s="17">
        <f t="shared" si="29"/>
        <v>0</v>
      </c>
      <c r="U71" s="17">
        <f t="shared" si="30"/>
        <v>0</v>
      </c>
      <c r="V71" s="17">
        <f t="shared" si="31"/>
        <v>0</v>
      </c>
      <c r="W71" s="17">
        <f t="shared" si="32"/>
        <v>0</v>
      </c>
      <c r="X71" s="17">
        <f t="shared" si="33"/>
        <v>0</v>
      </c>
      <c r="Y71" s="17">
        <f t="shared" si="34"/>
        <v>0</v>
      </c>
      <c r="Z71" s="17">
        <f t="shared" si="35"/>
        <v>0</v>
      </c>
      <c r="AA71" s="17">
        <f t="shared" si="36"/>
        <v>0</v>
      </c>
      <c r="AB71" s="17">
        <f t="shared" si="8"/>
        <v>0</v>
      </c>
      <c r="AC71" s="17">
        <f t="shared" si="9"/>
        <v>0</v>
      </c>
      <c r="AD71" s="17">
        <f t="shared" si="10"/>
        <v>0</v>
      </c>
      <c r="AE71" s="17">
        <f t="shared" si="11"/>
        <v>0</v>
      </c>
      <c r="AF71" s="17">
        <f t="shared" si="12"/>
        <v>0</v>
      </c>
      <c r="AG71" s="17">
        <f t="shared" si="13"/>
        <v>0</v>
      </c>
    </row>
    <row r="72" spans="1:33" x14ac:dyDescent="0.35">
      <c r="A72" s="17" t="s">
        <v>91</v>
      </c>
      <c r="C72" s="17">
        <f t="shared" si="6"/>
        <v>7500</v>
      </c>
      <c r="D72" s="17">
        <f t="shared" si="7"/>
        <v>7500</v>
      </c>
      <c r="E72" s="17">
        <f t="shared" si="14"/>
        <v>7500</v>
      </c>
      <c r="F72" s="17">
        <f t="shared" si="15"/>
        <v>7500</v>
      </c>
      <c r="G72" s="17">
        <f t="shared" si="16"/>
        <v>7500</v>
      </c>
      <c r="H72" s="17">
        <f t="shared" si="17"/>
        <v>7500</v>
      </c>
      <c r="I72" s="17">
        <f t="shared" si="18"/>
        <v>7500</v>
      </c>
      <c r="J72" s="17">
        <f t="shared" si="19"/>
        <v>7500</v>
      </c>
      <c r="K72" s="17">
        <f t="shared" si="20"/>
        <v>7500</v>
      </c>
      <c r="L72" s="17">
        <f t="shared" si="21"/>
        <v>7500</v>
      </c>
      <c r="M72" s="17">
        <f t="shared" si="22"/>
        <v>7500</v>
      </c>
      <c r="N72" s="17">
        <f t="shared" si="23"/>
        <v>7500</v>
      </c>
      <c r="O72" s="17">
        <f t="shared" si="24"/>
        <v>7500</v>
      </c>
      <c r="P72" s="17">
        <f t="shared" si="25"/>
        <v>7500</v>
      </c>
      <c r="Q72" s="17">
        <f t="shared" si="26"/>
        <v>7500</v>
      </c>
      <c r="R72" s="17">
        <f t="shared" si="27"/>
        <v>7500</v>
      </c>
      <c r="S72" s="17">
        <f t="shared" si="28"/>
        <v>7500</v>
      </c>
      <c r="T72" s="17">
        <f t="shared" si="29"/>
        <v>7500</v>
      </c>
      <c r="U72" s="17">
        <f t="shared" si="30"/>
        <v>7500</v>
      </c>
      <c r="V72" s="17">
        <f t="shared" si="31"/>
        <v>7500</v>
      </c>
      <c r="W72" s="17">
        <f t="shared" si="32"/>
        <v>7500</v>
      </c>
      <c r="X72" s="17">
        <f t="shared" si="33"/>
        <v>7500</v>
      </c>
      <c r="Y72" s="17">
        <f t="shared" si="34"/>
        <v>7500</v>
      </c>
      <c r="Z72" s="17">
        <f t="shared" si="35"/>
        <v>7500</v>
      </c>
      <c r="AA72" s="17">
        <f t="shared" si="36"/>
        <v>7500</v>
      </c>
      <c r="AB72" s="17">
        <f t="shared" si="8"/>
        <v>7500</v>
      </c>
      <c r="AC72" s="17">
        <f t="shared" si="9"/>
        <v>7500</v>
      </c>
      <c r="AD72" s="17">
        <f t="shared" si="10"/>
        <v>7500</v>
      </c>
      <c r="AE72" s="17">
        <f t="shared" si="11"/>
        <v>7500</v>
      </c>
      <c r="AF72" s="17">
        <f t="shared" si="12"/>
        <v>7500</v>
      </c>
      <c r="AG72" s="17">
        <f t="shared" si="13"/>
        <v>7500</v>
      </c>
    </row>
    <row r="73" spans="1:33" x14ac:dyDescent="0.35">
      <c r="A73" s="17" t="s">
        <v>92</v>
      </c>
      <c r="C73" s="17">
        <f t="shared" si="6"/>
        <v>7500</v>
      </c>
      <c r="D73" s="17">
        <f t="shared" si="7"/>
        <v>7500</v>
      </c>
      <c r="E73" s="17">
        <f t="shared" si="14"/>
        <v>7500</v>
      </c>
      <c r="F73" s="17">
        <f t="shared" si="15"/>
        <v>7500</v>
      </c>
      <c r="G73" s="17">
        <f t="shared" si="16"/>
        <v>7500</v>
      </c>
      <c r="H73" s="17">
        <f t="shared" si="17"/>
        <v>7500</v>
      </c>
      <c r="I73" s="17">
        <f t="shared" si="18"/>
        <v>7500</v>
      </c>
      <c r="J73" s="17">
        <f t="shared" si="19"/>
        <v>7500</v>
      </c>
      <c r="K73" s="17">
        <f t="shared" si="20"/>
        <v>7500</v>
      </c>
      <c r="L73" s="17">
        <f t="shared" si="21"/>
        <v>7500</v>
      </c>
      <c r="M73" s="17">
        <f t="shared" si="22"/>
        <v>7500</v>
      </c>
      <c r="N73" s="17">
        <f t="shared" si="23"/>
        <v>7500</v>
      </c>
      <c r="O73" s="17">
        <f t="shared" si="24"/>
        <v>7500</v>
      </c>
      <c r="P73" s="17">
        <f t="shared" si="25"/>
        <v>7500</v>
      </c>
      <c r="Q73" s="17">
        <f t="shared" si="26"/>
        <v>7500</v>
      </c>
      <c r="R73" s="17">
        <f t="shared" si="27"/>
        <v>2812.5</v>
      </c>
      <c r="S73" s="17">
        <f t="shared" si="28"/>
        <v>0</v>
      </c>
      <c r="T73" s="17">
        <f t="shared" si="29"/>
        <v>0</v>
      </c>
      <c r="U73" s="17">
        <f t="shared" si="30"/>
        <v>0</v>
      </c>
      <c r="V73" s="17">
        <f t="shared" si="31"/>
        <v>0</v>
      </c>
      <c r="W73" s="17">
        <f t="shared" si="32"/>
        <v>0</v>
      </c>
      <c r="X73" s="17">
        <f t="shared" si="33"/>
        <v>0</v>
      </c>
      <c r="Y73" s="17">
        <f t="shared" si="34"/>
        <v>0</v>
      </c>
      <c r="Z73" s="17">
        <f t="shared" si="35"/>
        <v>0</v>
      </c>
      <c r="AA73" s="17">
        <f t="shared" si="36"/>
        <v>0</v>
      </c>
      <c r="AB73" s="17">
        <f t="shared" si="8"/>
        <v>0</v>
      </c>
      <c r="AC73" s="17">
        <f t="shared" si="9"/>
        <v>0</v>
      </c>
      <c r="AD73" s="17">
        <f t="shared" si="10"/>
        <v>0</v>
      </c>
      <c r="AE73" s="17">
        <f t="shared" si="11"/>
        <v>0</v>
      </c>
      <c r="AF73" s="17">
        <f t="shared" si="12"/>
        <v>0</v>
      </c>
      <c r="AG73" s="17">
        <f t="shared" si="13"/>
        <v>0</v>
      </c>
    </row>
    <row r="74" spans="1:33" x14ac:dyDescent="0.35">
      <c r="A74" s="17" t="s">
        <v>33</v>
      </c>
      <c r="C74" s="17">
        <f t="shared" si="6"/>
        <v>7500</v>
      </c>
      <c r="D74" s="17">
        <f t="shared" si="7"/>
        <v>7500</v>
      </c>
      <c r="E74" s="17">
        <f t="shared" si="14"/>
        <v>7500</v>
      </c>
      <c r="F74" s="17">
        <f t="shared" si="15"/>
        <v>7500</v>
      </c>
      <c r="G74" s="17">
        <f t="shared" si="16"/>
        <v>7500</v>
      </c>
      <c r="H74" s="17">
        <f t="shared" si="17"/>
        <v>7500</v>
      </c>
      <c r="I74" s="17">
        <f t="shared" si="18"/>
        <v>7500</v>
      </c>
      <c r="J74" s="17">
        <f t="shared" si="19"/>
        <v>7500</v>
      </c>
      <c r="K74" s="17">
        <f t="shared" si="20"/>
        <v>7500</v>
      </c>
      <c r="L74" s="17">
        <f t="shared" si="21"/>
        <v>7500</v>
      </c>
      <c r="M74" s="17">
        <f t="shared" si="22"/>
        <v>7500</v>
      </c>
      <c r="N74" s="17">
        <f t="shared" si="23"/>
        <v>7500</v>
      </c>
      <c r="O74" s="17">
        <f t="shared" si="24"/>
        <v>2812.5</v>
      </c>
      <c r="P74" s="17">
        <f t="shared" si="25"/>
        <v>0</v>
      </c>
      <c r="Q74" s="17">
        <f t="shared" si="26"/>
        <v>0</v>
      </c>
      <c r="R74" s="17">
        <f t="shared" si="27"/>
        <v>0</v>
      </c>
      <c r="S74" s="17">
        <f t="shared" si="28"/>
        <v>0</v>
      </c>
      <c r="T74" s="17">
        <f t="shared" si="29"/>
        <v>0</v>
      </c>
      <c r="U74" s="17">
        <f t="shared" si="30"/>
        <v>0</v>
      </c>
      <c r="V74" s="17">
        <f t="shared" si="31"/>
        <v>0</v>
      </c>
      <c r="W74" s="17">
        <f t="shared" si="32"/>
        <v>0</v>
      </c>
      <c r="X74" s="17">
        <f t="shared" si="33"/>
        <v>0</v>
      </c>
      <c r="Y74" s="17">
        <f t="shared" si="34"/>
        <v>0</v>
      </c>
      <c r="Z74" s="17">
        <f t="shared" si="35"/>
        <v>0</v>
      </c>
      <c r="AA74" s="17">
        <f t="shared" si="36"/>
        <v>0</v>
      </c>
      <c r="AB74" s="17">
        <f t="shared" si="8"/>
        <v>0</v>
      </c>
      <c r="AC74" s="17">
        <f t="shared" si="9"/>
        <v>0</v>
      </c>
      <c r="AD74" s="17">
        <f t="shared" si="10"/>
        <v>0</v>
      </c>
      <c r="AE74" s="17">
        <f t="shared" si="11"/>
        <v>0</v>
      </c>
      <c r="AF74" s="17">
        <f t="shared" si="12"/>
        <v>0</v>
      </c>
      <c r="AG74" s="17">
        <f t="shared" si="13"/>
        <v>0</v>
      </c>
    </row>
    <row r="75" spans="1:33" x14ac:dyDescent="0.35">
      <c r="A75" s="17" t="s">
        <v>76</v>
      </c>
      <c r="C75" s="17">
        <f t="shared" si="6"/>
        <v>7500</v>
      </c>
      <c r="D75" s="17">
        <f t="shared" si="7"/>
        <v>7500</v>
      </c>
      <c r="E75" s="17">
        <f t="shared" si="14"/>
        <v>7500</v>
      </c>
      <c r="F75" s="17">
        <f t="shared" si="15"/>
        <v>7500</v>
      </c>
      <c r="G75" s="17">
        <f t="shared" si="16"/>
        <v>7500</v>
      </c>
      <c r="H75" s="17">
        <f t="shared" si="17"/>
        <v>7500</v>
      </c>
      <c r="I75" s="17">
        <f t="shared" si="18"/>
        <v>7500</v>
      </c>
      <c r="J75" s="17">
        <f t="shared" si="19"/>
        <v>7500</v>
      </c>
      <c r="K75" s="17">
        <f t="shared" si="20"/>
        <v>7500</v>
      </c>
      <c r="L75" s="17">
        <f t="shared" si="21"/>
        <v>7500</v>
      </c>
      <c r="M75" s="17">
        <f t="shared" si="22"/>
        <v>7500</v>
      </c>
      <c r="N75" s="17">
        <f t="shared" si="23"/>
        <v>7500</v>
      </c>
      <c r="O75" s="17">
        <f t="shared" si="24"/>
        <v>7500</v>
      </c>
      <c r="P75" s="17">
        <f t="shared" si="25"/>
        <v>7500</v>
      </c>
      <c r="Q75" s="17">
        <f t="shared" si="26"/>
        <v>7500</v>
      </c>
      <c r="R75" s="17">
        <f t="shared" si="27"/>
        <v>7500</v>
      </c>
      <c r="S75" s="17">
        <f t="shared" si="28"/>
        <v>7500</v>
      </c>
      <c r="T75" s="17">
        <f t="shared" si="29"/>
        <v>7500</v>
      </c>
      <c r="U75" s="17">
        <f t="shared" si="30"/>
        <v>7500</v>
      </c>
      <c r="V75" s="17">
        <f t="shared" si="31"/>
        <v>7500</v>
      </c>
      <c r="W75" s="17">
        <f t="shared" si="32"/>
        <v>7500</v>
      </c>
      <c r="X75" s="17">
        <f t="shared" si="33"/>
        <v>7500</v>
      </c>
      <c r="Y75" s="17">
        <f t="shared" si="34"/>
        <v>7500</v>
      </c>
      <c r="Z75" s="17">
        <f t="shared" si="35"/>
        <v>7500</v>
      </c>
      <c r="AA75" s="17">
        <f t="shared" si="36"/>
        <v>7500</v>
      </c>
      <c r="AB75" s="17">
        <f t="shared" si="8"/>
        <v>7500</v>
      </c>
      <c r="AC75" s="17">
        <f t="shared" si="9"/>
        <v>7500</v>
      </c>
      <c r="AD75" s="17">
        <f t="shared" si="10"/>
        <v>7500</v>
      </c>
      <c r="AE75" s="17">
        <f t="shared" si="11"/>
        <v>7500</v>
      </c>
      <c r="AF75" s="17">
        <f t="shared" si="12"/>
        <v>7500</v>
      </c>
      <c r="AG75" s="17">
        <f t="shared" si="13"/>
        <v>7500</v>
      </c>
    </row>
    <row r="76" spans="1:33" x14ac:dyDescent="0.35">
      <c r="A76" s="17" t="s">
        <v>77</v>
      </c>
      <c r="C76" s="17">
        <f t="shared" si="6"/>
        <v>7500</v>
      </c>
      <c r="D76" s="17">
        <f t="shared" si="7"/>
        <v>7500</v>
      </c>
      <c r="E76" s="17">
        <f t="shared" si="14"/>
        <v>7500</v>
      </c>
      <c r="F76" s="17">
        <f t="shared" si="15"/>
        <v>7500</v>
      </c>
      <c r="G76" s="17">
        <f t="shared" si="16"/>
        <v>7500</v>
      </c>
      <c r="H76" s="17">
        <f t="shared" si="17"/>
        <v>7500</v>
      </c>
      <c r="I76" s="17">
        <f t="shared" si="18"/>
        <v>7500</v>
      </c>
      <c r="J76" s="17">
        <f t="shared" si="19"/>
        <v>7500</v>
      </c>
      <c r="K76" s="17">
        <f t="shared" si="20"/>
        <v>7500</v>
      </c>
      <c r="L76" s="17">
        <f t="shared" si="21"/>
        <v>7500</v>
      </c>
      <c r="M76" s="17">
        <f t="shared" si="22"/>
        <v>7500</v>
      </c>
      <c r="N76" s="17">
        <f t="shared" si="23"/>
        <v>7500</v>
      </c>
      <c r="O76" s="17">
        <f t="shared" si="24"/>
        <v>7500</v>
      </c>
      <c r="P76" s="17">
        <f t="shared" si="25"/>
        <v>7500</v>
      </c>
      <c r="Q76" s="17">
        <f t="shared" si="26"/>
        <v>7500</v>
      </c>
      <c r="R76" s="17">
        <f t="shared" si="27"/>
        <v>7500</v>
      </c>
      <c r="S76" s="17">
        <f t="shared" si="28"/>
        <v>7500</v>
      </c>
      <c r="T76" s="17">
        <f t="shared" si="29"/>
        <v>7500</v>
      </c>
      <c r="U76" s="17">
        <f t="shared" si="30"/>
        <v>7500</v>
      </c>
      <c r="V76" s="17">
        <f t="shared" si="31"/>
        <v>7500</v>
      </c>
      <c r="W76" s="17">
        <f t="shared" si="32"/>
        <v>7500</v>
      </c>
      <c r="X76" s="17">
        <f t="shared" si="33"/>
        <v>7500</v>
      </c>
      <c r="Y76" s="17">
        <f t="shared" si="34"/>
        <v>7500</v>
      </c>
      <c r="Z76" s="17">
        <f t="shared" si="35"/>
        <v>7500</v>
      </c>
      <c r="AA76" s="17">
        <f t="shared" si="36"/>
        <v>7500</v>
      </c>
      <c r="AB76" s="17">
        <f t="shared" si="8"/>
        <v>7500</v>
      </c>
      <c r="AC76" s="17">
        <f t="shared" si="9"/>
        <v>7500</v>
      </c>
      <c r="AD76" s="17">
        <f t="shared" si="10"/>
        <v>7500</v>
      </c>
      <c r="AE76" s="17">
        <f t="shared" si="11"/>
        <v>7500</v>
      </c>
      <c r="AF76" s="17">
        <f t="shared" si="12"/>
        <v>7500</v>
      </c>
      <c r="AG76" s="17">
        <f t="shared" si="13"/>
        <v>7500</v>
      </c>
    </row>
    <row r="77" spans="1:33" x14ac:dyDescent="0.35">
      <c r="A77" s="17" t="s">
        <v>75</v>
      </c>
      <c r="C77" s="17">
        <f t="shared" si="6"/>
        <v>7500</v>
      </c>
      <c r="D77" s="17">
        <f t="shared" si="7"/>
        <v>7500</v>
      </c>
      <c r="E77" s="17">
        <f t="shared" si="14"/>
        <v>7500</v>
      </c>
      <c r="F77" s="17">
        <f t="shared" si="15"/>
        <v>7500</v>
      </c>
      <c r="G77" s="17">
        <f t="shared" si="16"/>
        <v>7500</v>
      </c>
      <c r="H77" s="17">
        <f t="shared" si="17"/>
        <v>7500</v>
      </c>
      <c r="I77" s="17">
        <f t="shared" si="18"/>
        <v>7500</v>
      </c>
      <c r="J77" s="17">
        <f t="shared" si="19"/>
        <v>7500</v>
      </c>
      <c r="K77" s="17">
        <f t="shared" si="20"/>
        <v>7500</v>
      </c>
      <c r="L77" s="17">
        <f t="shared" si="21"/>
        <v>7500</v>
      </c>
      <c r="M77" s="17">
        <f t="shared" si="22"/>
        <v>7500</v>
      </c>
      <c r="N77" s="17">
        <f t="shared" si="23"/>
        <v>7500</v>
      </c>
      <c r="O77" s="17">
        <f t="shared" si="24"/>
        <v>7500</v>
      </c>
      <c r="P77" s="17">
        <f t="shared" si="25"/>
        <v>7500</v>
      </c>
      <c r="Q77" s="17">
        <f t="shared" si="26"/>
        <v>7500</v>
      </c>
      <c r="R77" s="17">
        <f t="shared" si="27"/>
        <v>7500</v>
      </c>
      <c r="S77" s="17">
        <f t="shared" si="28"/>
        <v>7500</v>
      </c>
      <c r="T77" s="17">
        <f t="shared" si="29"/>
        <v>7500</v>
      </c>
      <c r="U77" s="17">
        <f t="shared" si="30"/>
        <v>7500</v>
      </c>
      <c r="V77" s="17">
        <f t="shared" si="31"/>
        <v>7500</v>
      </c>
      <c r="W77" s="17">
        <f t="shared" si="32"/>
        <v>7500</v>
      </c>
      <c r="X77" s="17">
        <f t="shared" si="33"/>
        <v>7500</v>
      </c>
      <c r="Y77" s="17">
        <f t="shared" si="34"/>
        <v>7500</v>
      </c>
      <c r="Z77" s="17">
        <f t="shared" si="35"/>
        <v>7500</v>
      </c>
      <c r="AA77" s="17">
        <f t="shared" si="36"/>
        <v>7500</v>
      </c>
      <c r="AB77" s="17">
        <f t="shared" si="8"/>
        <v>7500</v>
      </c>
      <c r="AC77" s="17">
        <f t="shared" si="9"/>
        <v>7500</v>
      </c>
      <c r="AD77" s="17">
        <f t="shared" si="10"/>
        <v>7500</v>
      </c>
      <c r="AE77" s="17">
        <f t="shared" si="11"/>
        <v>7500</v>
      </c>
      <c r="AF77" s="17">
        <f t="shared" si="12"/>
        <v>7500</v>
      </c>
      <c r="AG77" s="17">
        <f t="shared" si="13"/>
        <v>7500</v>
      </c>
    </row>
    <row r="79" spans="1:33" x14ac:dyDescent="0.35">
      <c r="A79" s="17" t="s">
        <v>36</v>
      </c>
      <c r="C79" s="17">
        <v>2020</v>
      </c>
      <c r="D79" s="17">
        <v>2021</v>
      </c>
      <c r="E79" s="17">
        <v>2022</v>
      </c>
      <c r="F79" s="17">
        <v>2023</v>
      </c>
      <c r="G79" s="17">
        <v>2024</v>
      </c>
      <c r="H79" s="17">
        <v>2025</v>
      </c>
      <c r="I79" s="17">
        <v>2026</v>
      </c>
      <c r="J79" s="17">
        <v>2027</v>
      </c>
      <c r="K79" s="17">
        <v>2028</v>
      </c>
      <c r="L79" s="17">
        <v>2029</v>
      </c>
      <c r="M79" s="17">
        <v>2030</v>
      </c>
      <c r="N79" s="17">
        <v>2031</v>
      </c>
      <c r="O79" s="17">
        <v>2032</v>
      </c>
      <c r="P79" s="17">
        <v>2033</v>
      </c>
      <c r="Q79" s="17">
        <v>2034</v>
      </c>
      <c r="R79" s="17">
        <v>2035</v>
      </c>
      <c r="S79" s="17">
        <v>2036</v>
      </c>
      <c r="T79" s="17">
        <v>2037</v>
      </c>
      <c r="U79" s="17">
        <v>2038</v>
      </c>
      <c r="V79" s="17">
        <v>2039</v>
      </c>
      <c r="W79" s="17">
        <v>2040</v>
      </c>
      <c r="X79" s="17">
        <v>2041</v>
      </c>
      <c r="Y79" s="17">
        <v>2042</v>
      </c>
      <c r="Z79" s="17">
        <v>2043</v>
      </c>
      <c r="AA79" s="17">
        <v>2044</v>
      </c>
      <c r="AB79" s="17">
        <v>2045</v>
      </c>
      <c r="AC79" s="17">
        <v>2046</v>
      </c>
      <c r="AD79" s="17">
        <v>2047</v>
      </c>
      <c r="AE79" s="17">
        <v>2048</v>
      </c>
      <c r="AF79" s="17">
        <v>2049</v>
      </c>
      <c r="AG79" s="17">
        <v>2050</v>
      </c>
    </row>
    <row r="80" spans="1:33" x14ac:dyDescent="0.35">
      <c r="C80" s="13">
        <f t="shared" ref="C80:AG80" si="37">SUMPRODUCT(C56:C77,B32:B53)/SUM(B32:B53)</f>
        <v>2508.7470003316707</v>
      </c>
      <c r="D80" s="13">
        <f>SUMPRODUCT(D56:D77,C32:C53)/SUM(C32:C53)</f>
        <v>3406.6833878956822</v>
      </c>
      <c r="E80" s="13">
        <f t="shared" si="37"/>
        <v>2304.4964808074169</v>
      </c>
      <c r="F80" s="13">
        <f t="shared" si="37"/>
        <v>1472.5323033308812</v>
      </c>
      <c r="G80" s="13">
        <f t="shared" si="37"/>
        <v>783.57281311264228</v>
      </c>
      <c r="H80" s="13">
        <f t="shared" si="37"/>
        <v>235.20147555112186</v>
      </c>
      <c r="I80" s="13">
        <f t="shared" si="37"/>
        <v>117.34325031648265</v>
      </c>
      <c r="J80" s="13">
        <f t="shared" si="37"/>
        <v>117.34325031648268</v>
      </c>
      <c r="K80" s="13">
        <f t="shared" si="37"/>
        <v>117.3432503164827</v>
      </c>
      <c r="L80" s="13">
        <f t="shared" si="37"/>
        <v>117.34325031648272</v>
      </c>
      <c r="M80" s="13">
        <f t="shared" si="37"/>
        <v>117.34325031648268</v>
      </c>
      <c r="N80" s="13">
        <f t="shared" si="37"/>
        <v>100.21441503584694</v>
      </c>
      <c r="O80" s="13">
        <f t="shared" si="37"/>
        <v>53.91846585617639</v>
      </c>
      <c r="P80" s="13">
        <f t="shared" si="37"/>
        <v>32.30727704940287</v>
      </c>
      <c r="Q80" s="13">
        <f t="shared" si="37"/>
        <v>32.30727704940287</v>
      </c>
      <c r="R80" s="13">
        <f t="shared" si="37"/>
        <v>19.987833964194049</v>
      </c>
      <c r="S80" s="13">
        <f t="shared" si="37"/>
        <v>12.596168113068758</v>
      </c>
      <c r="T80" s="13">
        <f t="shared" si="37"/>
        <v>12.596168113068767</v>
      </c>
      <c r="U80" s="13">
        <f t="shared" si="37"/>
        <v>12.596168113068764</v>
      </c>
      <c r="V80" s="13">
        <f t="shared" si="37"/>
        <v>12.596168113068758</v>
      </c>
      <c r="W80" s="13">
        <f t="shared" si="37"/>
        <v>12.596168113068762</v>
      </c>
      <c r="X80" s="13">
        <f t="shared" si="37"/>
        <v>12.59616811306876</v>
      </c>
      <c r="Y80" s="13">
        <f t="shared" si="37"/>
        <v>12.59616811306876</v>
      </c>
      <c r="Z80" s="13">
        <f t="shared" si="37"/>
        <v>12.596168113068755</v>
      </c>
      <c r="AA80" s="13">
        <f t="shared" si="37"/>
        <v>12.596168113068765</v>
      </c>
      <c r="AB80" s="13">
        <f t="shared" si="37"/>
        <v>12.596168113068762</v>
      </c>
      <c r="AC80" s="13">
        <f t="shared" si="37"/>
        <v>12.59616811306876</v>
      </c>
      <c r="AD80" s="13">
        <f t="shared" si="37"/>
        <v>12.596168113068764</v>
      </c>
      <c r="AE80" s="13">
        <f t="shared" si="37"/>
        <v>12.596168113068762</v>
      </c>
      <c r="AF80" s="13">
        <f t="shared" si="37"/>
        <v>12.596168113068765</v>
      </c>
      <c r="AG80" s="13">
        <f t="shared" si="37"/>
        <v>8.8448422006358083</v>
      </c>
    </row>
  </sheetData>
  <conditionalFormatting sqref="AG15:AI24 AG3:AG14 B3:AF24">
    <cfRule type="expression" dxfId="1" priority="1">
      <formula>B3&gt;600000</formula>
    </cfRule>
    <cfRule type="expression" dxfId="0" priority="2">
      <formula>B3&gt;200000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35D-1EA9-4EA0-BC79-B0A926B70A46}">
  <dimension ref="A1:Q27"/>
  <sheetViews>
    <sheetView workbookViewId="0">
      <selection activeCell="P4" sqref="P4:P25"/>
    </sheetView>
  </sheetViews>
  <sheetFormatPr defaultRowHeight="14.5" x14ac:dyDescent="0.35"/>
  <cols>
    <col min="1" max="1" width="21.1796875" style="17" customWidth="1"/>
    <col min="2" max="15" width="8.7265625" style="17"/>
    <col min="16" max="16" width="13.26953125" style="17" customWidth="1"/>
    <col min="17" max="16384" width="8.7265625" style="17"/>
  </cols>
  <sheetData>
    <row r="1" spans="1:17" x14ac:dyDescent="0.35">
      <c r="A1" s="17" t="s">
        <v>94</v>
      </c>
    </row>
    <row r="2" spans="1:17" x14ac:dyDescent="0.35">
      <c r="A2" s="1" t="s">
        <v>98</v>
      </c>
    </row>
    <row r="3" spans="1:17" ht="29" x14ac:dyDescent="0.35">
      <c r="A3" s="26" t="s">
        <v>95</v>
      </c>
      <c r="B3" s="27">
        <v>2011</v>
      </c>
      <c r="C3" s="27">
        <v>2012</v>
      </c>
      <c r="D3" s="27">
        <v>2013</v>
      </c>
      <c r="E3" s="27">
        <v>2014</v>
      </c>
      <c r="F3" s="27">
        <v>2015</v>
      </c>
      <c r="G3" s="27">
        <v>2016</v>
      </c>
      <c r="H3" s="27">
        <v>2017</v>
      </c>
      <c r="I3" s="27">
        <v>2018</v>
      </c>
      <c r="J3" s="27">
        <v>2019</v>
      </c>
      <c r="K3" s="27">
        <v>2020</v>
      </c>
      <c r="L3" s="27">
        <v>2021</v>
      </c>
      <c r="M3" s="27" t="s">
        <v>96</v>
      </c>
      <c r="N3" s="27"/>
      <c r="O3" s="27" t="s">
        <v>97</v>
      </c>
      <c r="P3" s="28" t="s">
        <v>99</v>
      </c>
      <c r="Q3" s="1"/>
    </row>
    <row r="4" spans="1:17" x14ac:dyDescent="0.35">
      <c r="A4" s="17" t="s">
        <v>2</v>
      </c>
      <c r="C4" s="17">
        <v>2400</v>
      </c>
      <c r="D4" s="17">
        <v>19400</v>
      </c>
      <c r="E4" s="17">
        <v>16750</v>
      </c>
      <c r="F4" s="17">
        <v>26408</v>
      </c>
      <c r="G4" s="17">
        <v>49800</v>
      </c>
      <c r="H4" s="17">
        <v>49970</v>
      </c>
      <c r="I4" s="17">
        <v>161123</v>
      </c>
      <c r="J4" s="17">
        <v>177589</v>
      </c>
      <c r="K4" s="17">
        <v>183829</v>
      </c>
      <c r="L4" s="17">
        <v>320918</v>
      </c>
      <c r="M4" s="17">
        <v>180520</v>
      </c>
      <c r="O4" s="17">
        <v>1188707</v>
      </c>
      <c r="P4" s="7">
        <f>L4/$L$27</f>
        <v>0.506558531141579</v>
      </c>
    </row>
    <row r="5" spans="1:17" x14ac:dyDescent="0.35">
      <c r="A5" s="17" t="s">
        <v>85</v>
      </c>
      <c r="B5" s="17">
        <v>7671</v>
      </c>
      <c r="C5" s="17">
        <v>23461</v>
      </c>
      <c r="D5" s="17">
        <v>23660</v>
      </c>
      <c r="E5" s="17">
        <v>21260</v>
      </c>
      <c r="F5" s="17">
        <v>19046</v>
      </c>
      <c r="G5" s="17">
        <v>28887</v>
      </c>
      <c r="H5" s="17">
        <v>43891</v>
      </c>
      <c r="I5" s="17">
        <v>36594</v>
      </c>
      <c r="J5" s="17">
        <v>21370</v>
      </c>
      <c r="K5" s="17">
        <v>20835</v>
      </c>
      <c r="L5" s="17">
        <v>24845</v>
      </c>
      <c r="M5" s="17">
        <v>3680</v>
      </c>
      <c r="O5" s="17">
        <v>275200</v>
      </c>
      <c r="P5" s="7">
        <f t="shared" ref="P5:P25" si="0">L5/$L$27</f>
        <v>3.9217017138996661E-2</v>
      </c>
    </row>
    <row r="6" spans="1:17" x14ac:dyDescent="0.35">
      <c r="A6" s="17" t="s">
        <v>12</v>
      </c>
      <c r="B6" s="17">
        <v>9674</v>
      </c>
      <c r="C6" s="17">
        <v>9819</v>
      </c>
      <c r="D6" s="17">
        <v>22610</v>
      </c>
      <c r="E6" s="17">
        <v>30200</v>
      </c>
      <c r="F6" s="17">
        <v>17269</v>
      </c>
      <c r="G6" s="17">
        <v>14006</v>
      </c>
      <c r="H6" s="17">
        <v>11230</v>
      </c>
      <c r="I6" s="17">
        <v>14715</v>
      </c>
      <c r="J6" s="17">
        <v>12365</v>
      </c>
      <c r="K6" s="17">
        <v>9564</v>
      </c>
      <c r="L6" s="17">
        <v>14239</v>
      </c>
      <c r="M6" s="17">
        <v>7037</v>
      </c>
      <c r="O6" s="17">
        <v>172728</v>
      </c>
      <c r="P6" s="7">
        <f t="shared" si="0"/>
        <v>2.2475794205762668E-2</v>
      </c>
    </row>
    <row r="7" spans="1:17" x14ac:dyDescent="0.35">
      <c r="A7" s="17" t="s">
        <v>32</v>
      </c>
      <c r="C7" s="17">
        <v>12941</v>
      </c>
      <c r="D7" s="17">
        <v>13093</v>
      </c>
      <c r="E7" s="17">
        <v>14448</v>
      </c>
      <c r="F7" s="17">
        <v>4209</v>
      </c>
      <c r="G7" s="17">
        <v>2474</v>
      </c>
      <c r="H7" s="17">
        <v>20936</v>
      </c>
      <c r="I7" s="17">
        <v>27596</v>
      </c>
      <c r="J7" s="17">
        <v>21856</v>
      </c>
      <c r="K7" s="17">
        <v>17898</v>
      </c>
      <c r="L7" s="17">
        <v>52767</v>
      </c>
      <c r="M7" s="17">
        <v>13578</v>
      </c>
      <c r="O7" s="17">
        <v>201796</v>
      </c>
      <c r="P7" s="7">
        <f t="shared" si="0"/>
        <v>8.3290977797280619E-2</v>
      </c>
    </row>
    <row r="8" spans="1:17" x14ac:dyDescent="0.35">
      <c r="A8" s="17" t="s">
        <v>27</v>
      </c>
      <c r="C8" s="17">
        <v>3057</v>
      </c>
      <c r="D8" s="17">
        <v>14981</v>
      </c>
      <c r="E8" s="17">
        <v>21947</v>
      </c>
      <c r="F8" s="17">
        <v>18923</v>
      </c>
      <c r="G8" s="17">
        <v>24796</v>
      </c>
      <c r="H8" s="17">
        <v>19589</v>
      </c>
      <c r="I8" s="17">
        <v>9216</v>
      </c>
      <c r="J8" s="17">
        <v>8235</v>
      </c>
      <c r="K8" s="17">
        <v>5568</v>
      </c>
      <c r="L8" s="17">
        <v>33234</v>
      </c>
      <c r="M8" s="17">
        <v>23819</v>
      </c>
      <c r="O8" s="17">
        <v>183365</v>
      </c>
      <c r="P8" s="7">
        <f t="shared" si="0"/>
        <v>5.2458778329539747E-2</v>
      </c>
    </row>
    <row r="9" spans="1:17" x14ac:dyDescent="0.35">
      <c r="A9" s="17" t="s">
        <v>86</v>
      </c>
      <c r="C9" s="17">
        <v>673</v>
      </c>
      <c r="D9" s="17">
        <v>0</v>
      </c>
      <c r="E9" s="17">
        <v>6647</v>
      </c>
      <c r="F9" s="17">
        <v>14181</v>
      </c>
      <c r="G9" s="17">
        <v>16117</v>
      </c>
      <c r="H9" s="17">
        <v>21195</v>
      </c>
      <c r="I9" s="17">
        <v>26092</v>
      </c>
      <c r="J9" s="17">
        <v>14067</v>
      </c>
      <c r="K9" s="17">
        <v>10639</v>
      </c>
      <c r="L9" s="17">
        <v>23064</v>
      </c>
      <c r="M9" s="17">
        <v>7611</v>
      </c>
      <c r="O9" s="17">
        <v>140286</v>
      </c>
      <c r="P9" s="7">
        <f t="shared" si="0"/>
        <v>3.6405767087696481E-2</v>
      </c>
    </row>
    <row r="10" spans="1:17" x14ac:dyDescent="0.35">
      <c r="A10" s="17" t="s">
        <v>87</v>
      </c>
      <c r="D10" s="17">
        <v>260</v>
      </c>
      <c r="E10" s="17">
        <v>1503</v>
      </c>
      <c r="F10" s="17">
        <v>3477</v>
      </c>
      <c r="G10" s="17">
        <v>3737</v>
      </c>
      <c r="H10" s="17">
        <v>6317</v>
      </c>
      <c r="I10" s="17">
        <v>9897</v>
      </c>
      <c r="J10" s="17">
        <v>6850</v>
      </c>
      <c r="K10" s="17">
        <v>5666</v>
      </c>
      <c r="L10" s="17">
        <v>48723</v>
      </c>
      <c r="M10" s="17">
        <v>30098</v>
      </c>
      <c r="O10" s="17">
        <v>116528</v>
      </c>
      <c r="P10" s="7">
        <f t="shared" si="0"/>
        <v>7.6907656512913439E-2</v>
      </c>
    </row>
    <row r="11" spans="1:17" x14ac:dyDescent="0.35">
      <c r="A11" s="17" t="s">
        <v>25</v>
      </c>
      <c r="C11" s="17">
        <v>93</v>
      </c>
      <c r="D11" s="17">
        <v>1095</v>
      </c>
      <c r="E11" s="17">
        <v>856</v>
      </c>
      <c r="F11" s="17">
        <v>66</v>
      </c>
      <c r="G11" s="17">
        <v>0</v>
      </c>
      <c r="H11" s="17">
        <v>2024</v>
      </c>
      <c r="I11" s="17">
        <v>19550</v>
      </c>
      <c r="J11" s="17">
        <v>11334</v>
      </c>
      <c r="K11" s="17">
        <v>3984</v>
      </c>
      <c r="L11" s="17">
        <v>2315</v>
      </c>
      <c r="M11" s="17">
        <v>2</v>
      </c>
      <c r="O11" s="17">
        <v>41319</v>
      </c>
      <c r="P11" s="7">
        <f t="shared" si="0"/>
        <v>3.654151526535612E-3</v>
      </c>
    </row>
    <row r="12" spans="1:17" x14ac:dyDescent="0.35">
      <c r="A12" s="17" t="s">
        <v>26</v>
      </c>
      <c r="G12" s="17">
        <v>4280</v>
      </c>
      <c r="H12" s="17">
        <v>2877</v>
      </c>
      <c r="I12" s="17">
        <v>2391</v>
      </c>
      <c r="J12" s="17">
        <v>5410</v>
      </c>
      <c r="K12" s="17">
        <v>11670</v>
      </c>
      <c r="L12" s="17">
        <v>20019</v>
      </c>
      <c r="M12" s="17">
        <v>9704</v>
      </c>
      <c r="O12" s="17">
        <v>56351</v>
      </c>
      <c r="P12" s="7">
        <f t="shared" si="0"/>
        <v>3.159933451823603E-2</v>
      </c>
    </row>
    <row r="13" spans="1:17" x14ac:dyDescent="0.35">
      <c r="A13" s="17" t="s">
        <v>28</v>
      </c>
      <c r="F13" s="17">
        <v>15</v>
      </c>
      <c r="G13" s="17">
        <v>3000</v>
      </c>
      <c r="H13" s="17">
        <v>2686</v>
      </c>
      <c r="I13" s="17">
        <v>2684</v>
      </c>
      <c r="J13" s="17">
        <v>8045</v>
      </c>
      <c r="K13" s="17">
        <v>8793</v>
      </c>
      <c r="L13" s="17">
        <v>17013</v>
      </c>
      <c r="M13" s="17">
        <v>17215</v>
      </c>
      <c r="O13" s="17">
        <v>59451</v>
      </c>
      <c r="P13" s="7">
        <f t="shared" si="0"/>
        <v>2.6854462168877047E-2</v>
      </c>
    </row>
    <row r="14" spans="1:17" x14ac:dyDescent="0.35">
      <c r="A14" s="17" t="s">
        <v>29</v>
      </c>
      <c r="E14" s="17">
        <v>359</v>
      </c>
      <c r="F14" s="17">
        <v>1015</v>
      </c>
      <c r="G14" s="17">
        <v>1728</v>
      </c>
      <c r="H14" s="17">
        <v>3669</v>
      </c>
      <c r="I14" s="17">
        <v>5670</v>
      </c>
      <c r="J14" s="17">
        <v>6769</v>
      </c>
      <c r="K14" s="17">
        <v>5302</v>
      </c>
      <c r="L14" s="17">
        <v>14617</v>
      </c>
      <c r="M14" s="17">
        <v>19481</v>
      </c>
      <c r="O14" s="17">
        <v>58610</v>
      </c>
      <c r="P14" s="7">
        <f t="shared" si="0"/>
        <v>2.3072454800592241E-2</v>
      </c>
    </row>
    <row r="15" spans="1:17" x14ac:dyDescent="0.35">
      <c r="A15" s="17" t="s">
        <v>88</v>
      </c>
      <c r="F15" s="17">
        <v>86</v>
      </c>
      <c r="G15" s="17">
        <v>2015</v>
      </c>
      <c r="H15" s="17">
        <v>2826</v>
      </c>
      <c r="I15" s="17">
        <v>3818</v>
      </c>
      <c r="J15" s="17">
        <v>3683</v>
      </c>
      <c r="K15" s="17">
        <v>7241</v>
      </c>
      <c r="L15" s="17">
        <v>25469</v>
      </c>
      <c r="M15" s="17">
        <v>13813</v>
      </c>
      <c r="O15" s="17">
        <v>58951</v>
      </c>
      <c r="P15" s="7">
        <f t="shared" si="0"/>
        <v>4.0201980660620085E-2</v>
      </c>
    </row>
    <row r="16" spans="1:17" x14ac:dyDescent="0.35">
      <c r="A16" s="17" t="s">
        <v>31</v>
      </c>
      <c r="D16" s="17">
        <v>51</v>
      </c>
      <c r="E16" s="17">
        <v>991</v>
      </c>
      <c r="F16" s="17">
        <v>1570</v>
      </c>
      <c r="G16" s="17">
        <v>2504</v>
      </c>
      <c r="H16" s="17">
        <v>1592</v>
      </c>
      <c r="I16" s="17">
        <v>2152</v>
      </c>
      <c r="J16" s="17">
        <v>2705</v>
      </c>
      <c r="K16" s="17">
        <v>6935</v>
      </c>
      <c r="L16" s="17">
        <v>11931</v>
      </c>
      <c r="M16" s="17">
        <v>4760</v>
      </c>
      <c r="O16" s="17">
        <v>35191</v>
      </c>
      <c r="P16" s="7">
        <f t="shared" si="0"/>
        <v>1.8832691949501677E-2</v>
      </c>
    </row>
    <row r="17" spans="1:16" x14ac:dyDescent="0.35">
      <c r="A17" s="17" t="s">
        <v>89</v>
      </c>
      <c r="E17" s="17">
        <v>357</v>
      </c>
      <c r="F17" s="17">
        <v>4232</v>
      </c>
      <c r="G17" s="17">
        <v>3937</v>
      </c>
      <c r="H17" s="17">
        <v>3534</v>
      </c>
      <c r="I17" s="17">
        <v>1354</v>
      </c>
      <c r="J17" s="17">
        <v>4863</v>
      </c>
      <c r="K17" s="17">
        <v>767</v>
      </c>
      <c r="L17" s="17">
        <v>16775</v>
      </c>
      <c r="M17" s="17">
        <v>3820</v>
      </c>
      <c r="O17" s="17">
        <v>39639</v>
      </c>
      <c r="P17" s="7">
        <f t="shared" si="0"/>
        <v>2.6478786979539908E-2</v>
      </c>
    </row>
    <row r="18" spans="1:16" x14ac:dyDescent="0.35">
      <c r="A18" s="17" t="s">
        <v>90</v>
      </c>
      <c r="E18" s="17">
        <v>774</v>
      </c>
      <c r="F18" s="17">
        <v>2024</v>
      </c>
      <c r="G18" s="17">
        <v>1584</v>
      </c>
      <c r="H18" s="17">
        <v>2690</v>
      </c>
      <c r="I18" s="17">
        <v>2336</v>
      </c>
      <c r="J18" s="17">
        <v>5389</v>
      </c>
      <c r="K18" s="17">
        <v>1236</v>
      </c>
      <c r="L18" s="17">
        <v>507</v>
      </c>
      <c r="M18" s="17">
        <v>3280</v>
      </c>
      <c r="O18" s="17">
        <v>19820</v>
      </c>
      <c r="P18" s="7">
        <f t="shared" si="0"/>
        <v>8.0028286131903035E-4</v>
      </c>
    </row>
    <row r="19" spans="1:16" x14ac:dyDescent="0.35">
      <c r="A19" s="17" t="s">
        <v>30</v>
      </c>
      <c r="B19" s="17">
        <v>76</v>
      </c>
      <c r="C19" s="17">
        <v>588</v>
      </c>
      <c r="D19" s="17">
        <v>1029</v>
      </c>
      <c r="E19" s="17">
        <v>196</v>
      </c>
      <c r="F19" s="17">
        <v>115</v>
      </c>
      <c r="G19" s="17">
        <v>94</v>
      </c>
      <c r="H19" s="17">
        <v>105</v>
      </c>
      <c r="I19" s="17">
        <v>4166</v>
      </c>
      <c r="J19" s="17">
        <v>2810</v>
      </c>
      <c r="K19" s="17">
        <v>1964</v>
      </c>
      <c r="L19" s="17">
        <v>2250</v>
      </c>
      <c r="M19" s="17">
        <v>1158</v>
      </c>
      <c r="O19" s="17">
        <v>14551</v>
      </c>
      <c r="P19" s="7">
        <f t="shared" si="0"/>
        <v>3.5515511596998389E-3</v>
      </c>
    </row>
    <row r="20" spans="1:16" x14ac:dyDescent="0.35">
      <c r="A20" s="17" t="s">
        <v>91</v>
      </c>
      <c r="B20" s="17">
        <v>342</v>
      </c>
      <c r="C20" s="17">
        <v>139</v>
      </c>
      <c r="D20" s="17">
        <v>923</v>
      </c>
      <c r="E20" s="17">
        <v>2594</v>
      </c>
      <c r="F20" s="17">
        <v>1387</v>
      </c>
      <c r="G20" s="17">
        <v>657</v>
      </c>
      <c r="H20" s="17">
        <v>544</v>
      </c>
      <c r="I20" s="17">
        <v>1198</v>
      </c>
      <c r="J20" s="17">
        <v>680</v>
      </c>
      <c r="K20" s="17">
        <v>0</v>
      </c>
      <c r="L20" s="17">
        <v>0</v>
      </c>
      <c r="M20" s="17">
        <v>0</v>
      </c>
      <c r="O20" s="17">
        <v>8464</v>
      </c>
      <c r="P20" s="7">
        <f t="shared" si="0"/>
        <v>0</v>
      </c>
    </row>
    <row r="21" spans="1:16" x14ac:dyDescent="0.35">
      <c r="A21" s="17" t="s">
        <v>92</v>
      </c>
      <c r="I21" s="17">
        <v>393</v>
      </c>
      <c r="J21" s="17">
        <v>3002</v>
      </c>
      <c r="K21" s="17">
        <v>3129</v>
      </c>
      <c r="L21" s="17">
        <v>1665</v>
      </c>
      <c r="M21" s="17">
        <v>251</v>
      </c>
      <c r="O21" s="17">
        <v>8440</v>
      </c>
      <c r="P21" s="7">
        <f t="shared" si="0"/>
        <v>2.6281478581778807E-3</v>
      </c>
    </row>
    <row r="22" spans="1:16" x14ac:dyDescent="0.35">
      <c r="A22" s="17" t="s">
        <v>33</v>
      </c>
      <c r="I22" s="17">
        <v>0</v>
      </c>
      <c r="J22" s="17">
        <v>2591</v>
      </c>
      <c r="K22" s="17">
        <v>2514</v>
      </c>
      <c r="L22" s="17">
        <v>2618</v>
      </c>
      <c r="M22" s="17">
        <v>947</v>
      </c>
      <c r="O22" s="17">
        <v>8670</v>
      </c>
      <c r="P22" s="7">
        <f t="shared" si="0"/>
        <v>4.1324270827085233E-3</v>
      </c>
    </row>
    <row r="23" spans="1:16" x14ac:dyDescent="0.35">
      <c r="A23" s="17" t="s">
        <v>76</v>
      </c>
      <c r="L23" s="17">
        <v>376</v>
      </c>
      <c r="M23" s="17">
        <v>3551</v>
      </c>
      <c r="O23" s="17">
        <v>3927</v>
      </c>
      <c r="P23" s="7">
        <f t="shared" si="0"/>
        <v>5.9350366046539526E-4</v>
      </c>
    </row>
    <row r="24" spans="1:16" x14ac:dyDescent="0.35">
      <c r="A24" s="17" t="s">
        <v>77</v>
      </c>
      <c r="L24" s="17">
        <v>65</v>
      </c>
      <c r="M24" s="17">
        <v>600</v>
      </c>
      <c r="O24" s="17">
        <v>665</v>
      </c>
      <c r="P24" s="7">
        <f t="shared" si="0"/>
        <v>1.0260036683577312E-4</v>
      </c>
    </row>
    <row r="25" spans="1:16" x14ac:dyDescent="0.35">
      <c r="A25" s="17" t="s">
        <v>75</v>
      </c>
      <c r="L25" s="17">
        <v>116</v>
      </c>
      <c r="M25" s="17">
        <v>293</v>
      </c>
      <c r="O25" s="17">
        <v>409</v>
      </c>
      <c r="P25" s="7">
        <f t="shared" si="0"/>
        <v>1.831021931223028E-4</v>
      </c>
    </row>
    <row r="27" spans="1:16" x14ac:dyDescent="0.35">
      <c r="A27" s="17" t="s">
        <v>97</v>
      </c>
      <c r="B27" s="17">
        <v>17763</v>
      </c>
      <c r="C27" s="17">
        <v>53171</v>
      </c>
      <c r="D27" s="17">
        <v>97102</v>
      </c>
      <c r="E27" s="17">
        <v>118882</v>
      </c>
      <c r="F27" s="17">
        <v>114023</v>
      </c>
      <c r="G27" s="17">
        <v>159616</v>
      </c>
      <c r="H27" s="17">
        <v>195675</v>
      </c>
      <c r="I27" s="17">
        <v>330945</v>
      </c>
      <c r="J27" s="17">
        <v>319613</v>
      </c>
      <c r="K27" s="17">
        <v>307534</v>
      </c>
      <c r="L27" s="17">
        <v>633526</v>
      </c>
      <c r="M27" s="17">
        <v>345218</v>
      </c>
      <c r="O27" s="17">
        <v>2693068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workbookViewId="0">
      <selection activeCell="B2" sqref="B2"/>
    </sheetView>
  </sheetViews>
  <sheetFormatPr defaultRowHeight="14.5" x14ac:dyDescent="0.35"/>
  <cols>
    <col min="1" max="1" width="15.36328125" customWidth="1"/>
  </cols>
  <sheetData>
    <row r="1" spans="1:32" ht="43.5" x14ac:dyDescent="0.35">
      <c r="A1" s="15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17</v>
      </c>
      <c r="B2" s="9">
        <f>Summary!C44</f>
        <v>6.2149247523474734E-2</v>
      </c>
      <c r="C2" s="9">
        <f>Summary!D44</f>
        <v>8.4314263136084172E-2</v>
      </c>
      <c r="D2" s="9">
        <f>Summary!E44</f>
        <v>6.697215269940554E-2</v>
      </c>
      <c r="E2" s="9">
        <f>Summary!F44</f>
        <v>5.2447938201526212E-2</v>
      </c>
      <c r="F2" s="9">
        <f>Summary!G44</f>
        <v>3.9205224938025342E-2</v>
      </c>
      <c r="G2" s="9">
        <f>Summary!H44</f>
        <v>2.7912398336318967E-2</v>
      </c>
      <c r="H2" s="9">
        <f>Summary!I44</f>
        <v>2.6122971549070045E-2</v>
      </c>
      <c r="I2" s="9">
        <f>Summary!J44</f>
        <v>2.7011244629262503E-2</v>
      </c>
      <c r="J2" s="9">
        <f>Summary!K44</f>
        <v>2.8129190443268275E-2</v>
      </c>
      <c r="K2" s="9">
        <f>Summary!L44</f>
        <v>2.8995427210544295E-2</v>
      </c>
      <c r="L2" s="9">
        <f>Summary!M44</f>
        <v>2.9849855114312696E-2</v>
      </c>
      <c r="M2" s="9">
        <f>Summary!N44</f>
        <v>2.9885585686668253E-2</v>
      </c>
      <c r="N2" s="9">
        <f>Summary!O44</f>
        <v>2.9036871080950617E-2</v>
      </c>
      <c r="O2" s="9">
        <f>Summary!P44</f>
        <v>2.8800532787016088E-2</v>
      </c>
      <c r="P2" s="9">
        <f>Summary!Q44</f>
        <v>2.9128679429197026E-2</v>
      </c>
      <c r="Q2" s="9">
        <f>Summary!R44</f>
        <v>2.9064009855020893E-2</v>
      </c>
      <c r="R2" s="9">
        <f>Summary!S44</f>
        <v>2.9108783749927529E-2</v>
      </c>
      <c r="S2" s="9">
        <f>Summary!T44</f>
        <v>2.9340949969572795E-2</v>
      </c>
      <c r="T2" s="9">
        <f>Summary!U44</f>
        <v>2.955029721367702E-2</v>
      </c>
      <c r="U2" s="9">
        <f>Summary!V44</f>
        <v>2.9741581263217864E-2</v>
      </c>
      <c r="V2" s="9">
        <f>Summary!W44</f>
        <v>2.991708411837727E-2</v>
      </c>
      <c r="W2" s="9">
        <f>Summary!X44</f>
        <v>3.0076509436908171E-2</v>
      </c>
      <c r="X2" s="9">
        <f>Summary!Y44</f>
        <v>3.0222207792271756E-2</v>
      </c>
      <c r="Y2" s="9">
        <f>Summary!Z44</f>
        <v>3.0356157096604958E-2</v>
      </c>
      <c r="Z2" s="9">
        <f>Summary!AA44</f>
        <v>3.0479394521287735E-2</v>
      </c>
      <c r="AA2" s="9">
        <f>Summary!AB44</f>
        <v>3.0593341715138108E-2</v>
      </c>
      <c r="AB2" s="9">
        <f>Summary!AC44</f>
        <v>3.0699060673103892E-2</v>
      </c>
      <c r="AC2" s="9">
        <f>Summary!AD44</f>
        <v>3.0797554372490436E-2</v>
      </c>
      <c r="AD2" s="9">
        <f>Summary!AE44</f>
        <v>3.0889649935752186E-2</v>
      </c>
      <c r="AE2" s="9">
        <f>Summary!AF44</f>
        <v>3.0976314414689586E-2</v>
      </c>
      <c r="AF2" s="9">
        <f>Summary!AG44</f>
        <v>3.0940400380262287E-2</v>
      </c>
    </row>
    <row r="3" spans="1:32" x14ac:dyDescent="0.3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7"/>
  <sheetViews>
    <sheetView workbookViewId="0">
      <selection activeCell="B1" sqref="B1:E1048576"/>
    </sheetView>
  </sheetViews>
  <sheetFormatPr defaultRowHeight="14.5" x14ac:dyDescent="0.35"/>
  <cols>
    <col min="1" max="1" width="16.81640625" customWidth="1"/>
  </cols>
  <sheetData>
    <row r="1" spans="1:32" ht="43.5" x14ac:dyDescent="0.35">
      <c r="A1" s="15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Summary</vt:lpstr>
      <vt:lpstr>Baseline Calculations</vt:lpstr>
      <vt:lpstr>PEV Sales by Manufacturer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2022-06-28T20:08:02Z</dcterms:modified>
</cp:coreProperties>
</file>