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SYVbT\"/>
    </mc:Choice>
  </mc:AlternateContent>
  <xr:revisionPtr revIDLastSave="0" documentId="13_ncr:1_{FEF99908-FA9F-44B5-9DEA-F21FE3954EC0}" xr6:coauthVersionLast="47" xr6:coauthVersionMax="47" xr10:uidLastSave="{00000000-0000-0000-0000-000000000000}"/>
  <bookViews>
    <workbookView xWindow="-120" yWindow="-120" windowWidth="29040" windowHeight="17520" firstSheet="11" activeTab="14"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NTS 1-11" sheetId="7" r:id="rId8"/>
    <sheet name="NRBS 40" sheetId="15" r:id="rId9"/>
    <sheet name="FRA" sheetId="13" r:id="rId10"/>
    <sheet name="Misc" sheetId="8" r:id="rId11"/>
    <sheet name="Annual Service Data_rail only" sheetId="16" r:id="rId12"/>
    <sheet name="Fuel and Energy_rail only" sheetId="17" r:id="rId13"/>
    <sheet name="psgr rail calcs" sheetId="18" r:id="rId14"/>
    <sheet name="SYVbT-passenger" sheetId="2" r:id="rId15"/>
    <sheet name="SYVbT-freight" sheetId="4" r:id="rId16"/>
  </sheets>
  <definedNames>
    <definedName name="_xlnm._FilterDatabase" localSheetId="11" hidden="1">'Annual Service Data_rail only'!$A$1:$AX$1</definedName>
    <definedName name="Eno_TM">#REF!</definedName>
    <definedName name="Eno_Tons">#REF!</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E5" i="2"/>
  <c r="R59" i="18"/>
  <c r="Q59" i="18"/>
  <c r="P59" i="18"/>
  <c r="I59" i="18"/>
  <c r="H59" i="18"/>
  <c r="G59" i="18"/>
  <c r="F59" i="18"/>
  <c r="E59" i="18"/>
  <c r="M59" i="18" s="1"/>
  <c r="R58" i="18"/>
  <c r="Q58" i="18"/>
  <c r="P58" i="18"/>
  <c r="I58" i="18"/>
  <c r="H58" i="18"/>
  <c r="G58" i="18"/>
  <c r="F58" i="18"/>
  <c r="E58" i="18"/>
  <c r="M58" i="18" s="1"/>
  <c r="R57" i="18"/>
  <c r="Q57" i="18"/>
  <c r="P57" i="18"/>
  <c r="I57" i="18"/>
  <c r="H57" i="18"/>
  <c r="G57" i="18"/>
  <c r="F57" i="18"/>
  <c r="E57" i="18"/>
  <c r="M57" i="18" s="1"/>
  <c r="R56" i="18"/>
  <c r="Q56" i="18"/>
  <c r="P56" i="18"/>
  <c r="I56" i="18"/>
  <c r="H56" i="18"/>
  <c r="G56" i="18"/>
  <c r="F56" i="18"/>
  <c r="E56" i="18"/>
  <c r="M56" i="18" s="1"/>
  <c r="R55" i="18"/>
  <c r="Q55" i="18"/>
  <c r="P55" i="18"/>
  <c r="I55" i="18"/>
  <c r="H55" i="18"/>
  <c r="G55" i="18"/>
  <c r="F55" i="18"/>
  <c r="E55" i="18"/>
  <c r="M55" i="18" s="1"/>
  <c r="R54" i="18"/>
  <c r="Q54" i="18"/>
  <c r="P54" i="18"/>
  <c r="I54" i="18"/>
  <c r="H54" i="18"/>
  <c r="G54" i="18"/>
  <c r="F54" i="18"/>
  <c r="E54" i="18"/>
  <c r="N54" i="18" s="1"/>
  <c r="R53" i="18"/>
  <c r="Q53" i="18"/>
  <c r="P53" i="18"/>
  <c r="I53" i="18"/>
  <c r="H53" i="18"/>
  <c r="G53" i="18"/>
  <c r="F53" i="18"/>
  <c r="E53" i="18"/>
  <c r="M53" i="18" s="1"/>
  <c r="R52" i="18"/>
  <c r="Q52" i="18"/>
  <c r="P52" i="18"/>
  <c r="I52" i="18"/>
  <c r="H52" i="18"/>
  <c r="G52" i="18"/>
  <c r="F52" i="18"/>
  <c r="E52" i="18"/>
  <c r="O52" i="18" s="1"/>
  <c r="R51" i="18"/>
  <c r="Q51" i="18"/>
  <c r="P51" i="18"/>
  <c r="I51" i="18"/>
  <c r="H51" i="18"/>
  <c r="G51" i="18"/>
  <c r="F51" i="18"/>
  <c r="E51" i="18"/>
  <c r="M51" i="18" s="1"/>
  <c r="R50" i="18"/>
  <c r="Q50" i="18"/>
  <c r="P50" i="18"/>
  <c r="I50" i="18"/>
  <c r="H50" i="18"/>
  <c r="G50" i="18"/>
  <c r="F50" i="18"/>
  <c r="E50" i="18"/>
  <c r="M50" i="18" s="1"/>
  <c r="R49" i="18"/>
  <c r="Q49" i="18"/>
  <c r="P49" i="18"/>
  <c r="I49" i="18"/>
  <c r="H49" i="18"/>
  <c r="G49" i="18"/>
  <c r="F49" i="18"/>
  <c r="E49" i="18"/>
  <c r="M49" i="18" s="1"/>
  <c r="R48" i="18"/>
  <c r="Q48" i="18"/>
  <c r="P48" i="18"/>
  <c r="I48" i="18"/>
  <c r="H48" i="18"/>
  <c r="G48" i="18"/>
  <c r="F48" i="18"/>
  <c r="E48" i="18"/>
  <c r="O48" i="18" s="1"/>
  <c r="R47" i="18"/>
  <c r="Q47" i="18"/>
  <c r="P47" i="18"/>
  <c r="I47" i="18"/>
  <c r="H47" i="18"/>
  <c r="G47" i="18"/>
  <c r="F47" i="18"/>
  <c r="E47" i="18"/>
  <c r="M47" i="18" s="1"/>
  <c r="R46" i="18"/>
  <c r="Q46" i="18"/>
  <c r="P46" i="18"/>
  <c r="I46" i="18"/>
  <c r="H46" i="18"/>
  <c r="G46" i="18"/>
  <c r="F46" i="18"/>
  <c r="E46" i="18"/>
  <c r="M46" i="18" s="1"/>
  <c r="R45" i="18"/>
  <c r="Q45" i="18"/>
  <c r="P45" i="18"/>
  <c r="I45" i="18"/>
  <c r="H45" i="18"/>
  <c r="G45" i="18"/>
  <c r="F45" i="18"/>
  <c r="E45" i="18"/>
  <c r="R44" i="18"/>
  <c r="Q44" i="18"/>
  <c r="P44" i="18"/>
  <c r="I44" i="18"/>
  <c r="H44" i="18"/>
  <c r="G44" i="18"/>
  <c r="F44" i="18"/>
  <c r="E44" i="18"/>
  <c r="M44" i="18" s="1"/>
  <c r="R43" i="18"/>
  <c r="Q43" i="18"/>
  <c r="P43" i="18"/>
  <c r="I43" i="18"/>
  <c r="H43" i="18"/>
  <c r="G43" i="18"/>
  <c r="F43" i="18"/>
  <c r="E43" i="18"/>
  <c r="N43" i="18" s="1"/>
  <c r="R42" i="18"/>
  <c r="Q42" i="18"/>
  <c r="P42" i="18"/>
  <c r="I42" i="18"/>
  <c r="H42" i="18"/>
  <c r="G42" i="18"/>
  <c r="F42" i="18"/>
  <c r="E42" i="18"/>
  <c r="M42" i="18" s="1"/>
  <c r="R41" i="18"/>
  <c r="Q41" i="18"/>
  <c r="P41" i="18"/>
  <c r="I41" i="18"/>
  <c r="H41" i="18"/>
  <c r="G41" i="18"/>
  <c r="F41" i="18"/>
  <c r="E41" i="18"/>
  <c r="M41" i="18" s="1"/>
  <c r="R40" i="18"/>
  <c r="Q40" i="18"/>
  <c r="P40" i="18"/>
  <c r="I40" i="18"/>
  <c r="H40" i="18"/>
  <c r="G40" i="18"/>
  <c r="F40" i="18"/>
  <c r="E40" i="18"/>
  <c r="M40" i="18" s="1"/>
  <c r="R39" i="18"/>
  <c r="Q39" i="18"/>
  <c r="P39" i="18"/>
  <c r="I39" i="18"/>
  <c r="H39" i="18"/>
  <c r="G39" i="18"/>
  <c r="F39" i="18"/>
  <c r="E39" i="18"/>
  <c r="R38" i="18"/>
  <c r="Q38" i="18"/>
  <c r="P38" i="18"/>
  <c r="I38" i="18"/>
  <c r="H38" i="18"/>
  <c r="G38" i="18"/>
  <c r="F38" i="18"/>
  <c r="E38" i="18"/>
  <c r="M38" i="18" s="1"/>
  <c r="R37" i="18"/>
  <c r="Q37" i="18"/>
  <c r="P37" i="18"/>
  <c r="I37" i="18"/>
  <c r="H37" i="18"/>
  <c r="G37" i="18"/>
  <c r="F37" i="18"/>
  <c r="E37" i="18"/>
  <c r="M37" i="18" s="1"/>
  <c r="R36" i="18"/>
  <c r="Q36" i="18"/>
  <c r="P36" i="18"/>
  <c r="I36" i="18"/>
  <c r="H36" i="18"/>
  <c r="G36" i="18"/>
  <c r="F36" i="18"/>
  <c r="E36" i="18"/>
  <c r="M36" i="18" s="1"/>
  <c r="R35" i="18"/>
  <c r="Q35" i="18"/>
  <c r="P35" i="18"/>
  <c r="I35" i="18"/>
  <c r="H35" i="18"/>
  <c r="G35" i="18"/>
  <c r="F35" i="18"/>
  <c r="E35" i="18"/>
  <c r="N35" i="18" s="1"/>
  <c r="R34" i="18"/>
  <c r="Q34" i="18"/>
  <c r="P34" i="18"/>
  <c r="I34" i="18"/>
  <c r="H34" i="18"/>
  <c r="G34" i="18"/>
  <c r="F34" i="18"/>
  <c r="E34" i="18"/>
  <c r="N34" i="18" s="1"/>
  <c r="R33" i="18"/>
  <c r="Q33" i="18"/>
  <c r="P33" i="18"/>
  <c r="I33" i="18"/>
  <c r="H33" i="18"/>
  <c r="G33" i="18"/>
  <c r="F33" i="18"/>
  <c r="E33" i="18"/>
  <c r="M33" i="18" s="1"/>
  <c r="R32" i="18"/>
  <c r="Q32" i="18"/>
  <c r="P32" i="18"/>
  <c r="I32" i="18"/>
  <c r="H32" i="18"/>
  <c r="G32" i="18"/>
  <c r="F32" i="18"/>
  <c r="E32" i="18"/>
  <c r="O32" i="18" s="1"/>
  <c r="R31" i="18"/>
  <c r="Q31" i="18"/>
  <c r="P31" i="18"/>
  <c r="I31" i="18"/>
  <c r="H31" i="18"/>
  <c r="G31" i="18"/>
  <c r="F31" i="18"/>
  <c r="E31" i="18"/>
  <c r="N31" i="18" s="1"/>
  <c r="R30" i="18"/>
  <c r="Q30" i="18"/>
  <c r="P30" i="18"/>
  <c r="I30" i="18"/>
  <c r="H30" i="18"/>
  <c r="G30" i="18"/>
  <c r="F30" i="18"/>
  <c r="E30" i="18"/>
  <c r="M30" i="18" s="1"/>
  <c r="R29" i="18"/>
  <c r="Q29" i="18"/>
  <c r="P29" i="18"/>
  <c r="I29" i="18"/>
  <c r="H29" i="18"/>
  <c r="G29" i="18"/>
  <c r="F29" i="18"/>
  <c r="E29" i="18"/>
  <c r="R28" i="18"/>
  <c r="Q28" i="18"/>
  <c r="P28" i="18"/>
  <c r="I28" i="18"/>
  <c r="H28" i="18"/>
  <c r="G28" i="18"/>
  <c r="F28" i="18"/>
  <c r="E28" i="18"/>
  <c r="M28" i="18" s="1"/>
  <c r="R27" i="18"/>
  <c r="Q27" i="18"/>
  <c r="P27" i="18"/>
  <c r="I27" i="18"/>
  <c r="H27" i="18"/>
  <c r="G27" i="18"/>
  <c r="F27" i="18"/>
  <c r="E27" i="18"/>
  <c r="N27" i="18" s="1"/>
  <c r="R26" i="18"/>
  <c r="Q26" i="18"/>
  <c r="P26" i="18"/>
  <c r="I26" i="18"/>
  <c r="H26" i="18"/>
  <c r="G26" i="18"/>
  <c r="F26" i="18"/>
  <c r="E26" i="18"/>
  <c r="M26" i="18" s="1"/>
  <c r="R25" i="18"/>
  <c r="Q25" i="18"/>
  <c r="P25" i="18"/>
  <c r="I25" i="18"/>
  <c r="H25" i="18"/>
  <c r="G25" i="18"/>
  <c r="F25" i="18"/>
  <c r="E25" i="18"/>
  <c r="M25" i="18" s="1"/>
  <c r="R24" i="18"/>
  <c r="Q24" i="18"/>
  <c r="P24" i="18"/>
  <c r="I24" i="18"/>
  <c r="H24" i="18"/>
  <c r="G24" i="18"/>
  <c r="F24" i="18"/>
  <c r="E24" i="18"/>
  <c r="M24" i="18" s="1"/>
  <c r="R23" i="18"/>
  <c r="Q23" i="18"/>
  <c r="P23" i="18"/>
  <c r="I23" i="18"/>
  <c r="H23" i="18"/>
  <c r="G23" i="18"/>
  <c r="F23" i="18"/>
  <c r="E23" i="18"/>
  <c r="R22" i="18"/>
  <c r="Q22" i="18"/>
  <c r="P22" i="18"/>
  <c r="I22" i="18"/>
  <c r="H22" i="18"/>
  <c r="G22" i="18"/>
  <c r="F22" i="18"/>
  <c r="E22" i="18"/>
  <c r="M22" i="18" s="1"/>
  <c r="R21" i="18"/>
  <c r="Q21" i="18"/>
  <c r="P21" i="18"/>
  <c r="I21" i="18"/>
  <c r="H21" i="18"/>
  <c r="G21" i="18"/>
  <c r="F21" i="18"/>
  <c r="E21" i="18"/>
  <c r="M21" i="18" s="1"/>
  <c r="R20" i="18"/>
  <c r="Q20" i="18"/>
  <c r="P20" i="18"/>
  <c r="I20" i="18"/>
  <c r="H20" i="18"/>
  <c r="G20" i="18"/>
  <c r="F20" i="18"/>
  <c r="E20" i="18"/>
  <c r="M20" i="18" s="1"/>
  <c r="R19" i="18"/>
  <c r="Q19" i="18"/>
  <c r="P19" i="18"/>
  <c r="I19" i="18"/>
  <c r="H19" i="18"/>
  <c r="G19" i="18"/>
  <c r="F19" i="18"/>
  <c r="E19" i="18"/>
  <c r="N19" i="18" s="1"/>
  <c r="R18" i="18"/>
  <c r="Q18" i="18"/>
  <c r="P18" i="18"/>
  <c r="I18" i="18"/>
  <c r="H18" i="18"/>
  <c r="G18" i="18"/>
  <c r="F18" i="18"/>
  <c r="E18" i="18"/>
  <c r="N18" i="18" s="1"/>
  <c r="R17" i="18"/>
  <c r="Q17" i="18"/>
  <c r="P17" i="18"/>
  <c r="I17" i="18"/>
  <c r="H17" i="18"/>
  <c r="G17" i="18"/>
  <c r="F17" i="18"/>
  <c r="E17" i="18"/>
  <c r="M17" i="18" s="1"/>
  <c r="R16" i="18"/>
  <c r="Q16" i="18"/>
  <c r="P16" i="18"/>
  <c r="I16" i="18"/>
  <c r="H16" i="18"/>
  <c r="G16" i="18"/>
  <c r="F16" i="18"/>
  <c r="E16" i="18"/>
  <c r="M16" i="18" s="1"/>
  <c r="R15" i="18"/>
  <c r="Q15" i="18"/>
  <c r="P15" i="18"/>
  <c r="I15" i="18"/>
  <c r="H15" i="18"/>
  <c r="G15" i="18"/>
  <c r="F15" i="18"/>
  <c r="E15" i="18"/>
  <c r="N15" i="18" s="1"/>
  <c r="R14" i="18"/>
  <c r="Q14" i="18"/>
  <c r="P14" i="18"/>
  <c r="I14" i="18"/>
  <c r="H14" i="18"/>
  <c r="G14" i="18"/>
  <c r="F14" i="18"/>
  <c r="E14" i="18"/>
  <c r="M14" i="18" s="1"/>
  <c r="R13" i="18"/>
  <c r="Q13" i="18"/>
  <c r="P13" i="18"/>
  <c r="I13" i="18"/>
  <c r="H13" i="18"/>
  <c r="G13" i="18"/>
  <c r="F13" i="18"/>
  <c r="E13" i="18"/>
  <c r="R12" i="18"/>
  <c r="Q12" i="18"/>
  <c r="P12" i="18"/>
  <c r="I12" i="18"/>
  <c r="H12" i="18"/>
  <c r="G12" i="18"/>
  <c r="F12" i="18"/>
  <c r="E12" i="18"/>
  <c r="N12" i="18" s="1"/>
  <c r="R11" i="18"/>
  <c r="Q11" i="18"/>
  <c r="P11" i="18"/>
  <c r="I11" i="18"/>
  <c r="H11" i="18"/>
  <c r="G11" i="18"/>
  <c r="F11" i="18"/>
  <c r="E11" i="18"/>
  <c r="N11" i="18" s="1"/>
  <c r="R10" i="18"/>
  <c r="Q10" i="18"/>
  <c r="P10" i="18"/>
  <c r="I10" i="18"/>
  <c r="H10" i="18"/>
  <c r="G10" i="18"/>
  <c r="F10" i="18"/>
  <c r="E10" i="18"/>
  <c r="M10" i="18" s="1"/>
  <c r="R9" i="18"/>
  <c r="Q9" i="18"/>
  <c r="P9" i="18"/>
  <c r="I9" i="18"/>
  <c r="H9" i="18"/>
  <c r="G9" i="18"/>
  <c r="F9" i="18"/>
  <c r="E9" i="18"/>
  <c r="E62" i="18" s="1"/>
  <c r="V61" i="18"/>
  <c r="U61" i="18"/>
  <c r="T61" i="18"/>
  <c r="S61" i="18"/>
  <c r="O61" i="18"/>
  <c r="N61" i="18"/>
  <c r="M61" i="18"/>
  <c r="L61" i="18"/>
  <c r="G61" i="18"/>
  <c r="F61" i="18"/>
  <c r="E61" i="18"/>
  <c r="T59" i="18"/>
  <c r="S59" i="18"/>
  <c r="K59" i="18"/>
  <c r="J59" i="18"/>
  <c r="L59" i="18"/>
  <c r="S58" i="18"/>
  <c r="T58" i="18"/>
  <c r="K58" i="18"/>
  <c r="J58" i="18"/>
  <c r="L58" i="18"/>
  <c r="N58" i="18"/>
  <c r="T57" i="18"/>
  <c r="S57" i="18"/>
  <c r="L57" i="18"/>
  <c r="K57" i="18"/>
  <c r="T56" i="18"/>
  <c r="S56" i="18"/>
  <c r="O56" i="18"/>
  <c r="K56" i="18"/>
  <c r="J56" i="18"/>
  <c r="L56" i="18"/>
  <c r="T55" i="18"/>
  <c r="S55" i="18"/>
  <c r="K55" i="18"/>
  <c r="J55" i="18"/>
  <c r="L55" i="18"/>
  <c r="S54" i="18"/>
  <c r="T54" i="18"/>
  <c r="K54" i="18"/>
  <c r="J54" i="18"/>
  <c r="L54" i="18"/>
  <c r="M54" i="18"/>
  <c r="T53" i="18"/>
  <c r="S53" i="18"/>
  <c r="L53" i="18"/>
  <c r="K53" i="18"/>
  <c r="T52" i="18"/>
  <c r="S52" i="18"/>
  <c r="K52" i="18"/>
  <c r="J52" i="18"/>
  <c r="L52" i="18"/>
  <c r="T51" i="18"/>
  <c r="S51" i="18"/>
  <c r="K51" i="18"/>
  <c r="O51" i="18" s="1"/>
  <c r="J51" i="18"/>
  <c r="L51" i="18"/>
  <c r="S50" i="18"/>
  <c r="T50" i="18"/>
  <c r="K50" i="18"/>
  <c r="J50" i="18"/>
  <c r="L50" i="18"/>
  <c r="T49" i="18"/>
  <c r="S49" i="18"/>
  <c r="L49" i="18"/>
  <c r="K49" i="18"/>
  <c r="T48" i="18"/>
  <c r="S48" i="18"/>
  <c r="K48" i="18"/>
  <c r="J48" i="18"/>
  <c r="L48" i="18"/>
  <c r="T47" i="18"/>
  <c r="S47" i="18"/>
  <c r="K47" i="18"/>
  <c r="J47" i="18"/>
  <c r="L47" i="18"/>
  <c r="S46" i="18"/>
  <c r="T46" i="18"/>
  <c r="K46" i="18"/>
  <c r="O46" i="18" s="1"/>
  <c r="J46" i="18"/>
  <c r="L46" i="18"/>
  <c r="T45" i="18"/>
  <c r="S45" i="18"/>
  <c r="L45" i="18"/>
  <c r="K45" i="18"/>
  <c r="M45" i="18"/>
  <c r="T44" i="18"/>
  <c r="S44" i="18"/>
  <c r="K44" i="18"/>
  <c r="O44" i="18" s="1"/>
  <c r="J44" i="18"/>
  <c r="L44" i="18"/>
  <c r="N44" i="18"/>
  <c r="T43" i="18"/>
  <c r="S43" i="18"/>
  <c r="K43" i="18"/>
  <c r="J43" i="18"/>
  <c r="L43" i="18"/>
  <c r="S42" i="18"/>
  <c r="T42" i="18"/>
  <c r="K42" i="18"/>
  <c r="J42" i="18"/>
  <c r="L42" i="18"/>
  <c r="T41" i="18"/>
  <c r="S41" i="18"/>
  <c r="L41" i="18"/>
  <c r="K41" i="18"/>
  <c r="T40" i="18"/>
  <c r="S40" i="18"/>
  <c r="K40" i="18"/>
  <c r="O40" i="18" s="1"/>
  <c r="J40" i="18"/>
  <c r="L40" i="18"/>
  <c r="T39" i="18"/>
  <c r="S39" i="18"/>
  <c r="K39" i="18"/>
  <c r="J39" i="18"/>
  <c r="L39" i="18"/>
  <c r="N39" i="18"/>
  <c r="S38" i="18"/>
  <c r="T38" i="18"/>
  <c r="K38" i="18"/>
  <c r="J38" i="18"/>
  <c r="L38" i="18"/>
  <c r="T37" i="18"/>
  <c r="S37" i="18"/>
  <c r="L37" i="18"/>
  <c r="K37" i="18"/>
  <c r="T36" i="18"/>
  <c r="S36" i="18"/>
  <c r="K36" i="18"/>
  <c r="O36" i="18" s="1"/>
  <c r="J36" i="18"/>
  <c r="L36" i="18"/>
  <c r="T35" i="18"/>
  <c r="S35" i="18"/>
  <c r="K35" i="18"/>
  <c r="J35" i="18"/>
  <c r="L35" i="18"/>
  <c r="S34" i="18"/>
  <c r="T34" i="18"/>
  <c r="K34" i="18"/>
  <c r="J34" i="18"/>
  <c r="L34" i="18"/>
  <c r="M34" i="18"/>
  <c r="T33" i="18"/>
  <c r="S33" i="18"/>
  <c r="L33" i="18"/>
  <c r="K33" i="18"/>
  <c r="T32" i="18"/>
  <c r="S32" i="18"/>
  <c r="K32" i="18"/>
  <c r="J32" i="18"/>
  <c r="L32" i="18"/>
  <c r="T31" i="18"/>
  <c r="S31" i="18"/>
  <c r="K31" i="18"/>
  <c r="J31" i="18"/>
  <c r="L31" i="18"/>
  <c r="S30" i="18"/>
  <c r="T30" i="18"/>
  <c r="K30" i="18"/>
  <c r="J30" i="18"/>
  <c r="L30" i="18"/>
  <c r="T29" i="18"/>
  <c r="S29" i="18"/>
  <c r="L29" i="18"/>
  <c r="K29" i="18"/>
  <c r="M29" i="18"/>
  <c r="T28" i="18"/>
  <c r="S28" i="18"/>
  <c r="K28" i="18"/>
  <c r="O28" i="18" s="1"/>
  <c r="J28" i="18"/>
  <c r="L28" i="18"/>
  <c r="N28" i="18"/>
  <c r="T27" i="18"/>
  <c r="S27" i="18"/>
  <c r="K27" i="18"/>
  <c r="J27" i="18"/>
  <c r="L27" i="18"/>
  <c r="S26" i="18"/>
  <c r="T26" i="18"/>
  <c r="K26" i="18"/>
  <c r="J26" i="18"/>
  <c r="L26" i="18"/>
  <c r="T25" i="18"/>
  <c r="S25" i="18"/>
  <c r="L25" i="18"/>
  <c r="K25" i="18"/>
  <c r="T24" i="18"/>
  <c r="S24" i="18"/>
  <c r="K24" i="18"/>
  <c r="O24" i="18" s="1"/>
  <c r="J24" i="18"/>
  <c r="L24" i="18"/>
  <c r="T23" i="18"/>
  <c r="S23" i="18"/>
  <c r="K23" i="18"/>
  <c r="J23" i="18"/>
  <c r="L23" i="18"/>
  <c r="N23" i="18"/>
  <c r="S22" i="18"/>
  <c r="T22" i="18"/>
  <c r="K22" i="18"/>
  <c r="J22" i="18"/>
  <c r="L22" i="18"/>
  <c r="T21" i="18"/>
  <c r="S21" i="18"/>
  <c r="L21" i="18"/>
  <c r="K21" i="18"/>
  <c r="T20" i="18"/>
  <c r="S20" i="18"/>
  <c r="K20" i="18"/>
  <c r="O20" i="18" s="1"/>
  <c r="J20" i="18"/>
  <c r="L20" i="18"/>
  <c r="T19" i="18"/>
  <c r="S19" i="18"/>
  <c r="K19" i="18"/>
  <c r="J19" i="18"/>
  <c r="L19" i="18"/>
  <c r="S18" i="18"/>
  <c r="T18" i="18"/>
  <c r="K18" i="18"/>
  <c r="J18" i="18"/>
  <c r="L18" i="18"/>
  <c r="M18" i="18"/>
  <c r="T17" i="18"/>
  <c r="S17" i="18"/>
  <c r="L17" i="18"/>
  <c r="K17" i="18"/>
  <c r="T16" i="18"/>
  <c r="S16" i="18"/>
  <c r="K16" i="18"/>
  <c r="O16" i="18" s="1"/>
  <c r="J16" i="18"/>
  <c r="L16" i="18"/>
  <c r="T15" i="18"/>
  <c r="S15" i="18"/>
  <c r="K15" i="18"/>
  <c r="J15" i="18"/>
  <c r="L15" i="18"/>
  <c r="S14" i="18"/>
  <c r="T14" i="18"/>
  <c r="K14" i="18"/>
  <c r="J14" i="18"/>
  <c r="L14" i="18"/>
  <c r="T13" i="18"/>
  <c r="S13" i="18"/>
  <c r="L13" i="18"/>
  <c r="K13" i="18"/>
  <c r="J13" i="18"/>
  <c r="N13" i="18"/>
  <c r="S12" i="18"/>
  <c r="T12" i="18"/>
  <c r="K12" i="18"/>
  <c r="O12" i="18" s="1"/>
  <c r="J12" i="18"/>
  <c r="L12" i="18"/>
  <c r="T11" i="18"/>
  <c r="S11" i="18"/>
  <c r="K11" i="18"/>
  <c r="J11" i="18"/>
  <c r="L11" i="18"/>
  <c r="S10" i="18"/>
  <c r="T10" i="18"/>
  <c r="K10" i="18"/>
  <c r="O10" i="18" s="1"/>
  <c r="J10" i="18"/>
  <c r="L10" i="18"/>
  <c r="T9" i="18"/>
  <c r="S9" i="18"/>
  <c r="L9" i="18"/>
  <c r="K9" i="18"/>
  <c r="J9" i="18"/>
  <c r="G62" i="18"/>
  <c r="L62" i="18" s="1"/>
  <c r="F62" i="18"/>
  <c r="AB70" i="17"/>
  <c r="AA70" i="17"/>
  <c r="Z70" i="17"/>
  <c r="Y70" i="17"/>
  <c r="X70" i="17"/>
  <c r="W70" i="17"/>
  <c r="V70" i="17"/>
  <c r="U70" i="17"/>
  <c r="T70" i="17"/>
  <c r="S70" i="17"/>
  <c r="R70" i="17"/>
  <c r="Q70" i="17"/>
  <c r="P70" i="17"/>
  <c r="O70" i="17"/>
  <c r="N70" i="17"/>
  <c r="M70" i="17"/>
  <c r="N71" i="16"/>
  <c r="E4" i="2"/>
  <c r="C3" i="2"/>
  <c r="O9" i="18" l="1"/>
  <c r="O14" i="18"/>
  <c r="O19" i="18"/>
  <c r="N22" i="18"/>
  <c r="O29" i="18"/>
  <c r="O30" i="18"/>
  <c r="V30" i="18" s="1"/>
  <c r="O35" i="18"/>
  <c r="N38" i="18"/>
  <c r="O45" i="18"/>
  <c r="O55" i="18"/>
  <c r="O13" i="18"/>
  <c r="N16" i="18"/>
  <c r="N32" i="18"/>
  <c r="N48" i="18"/>
  <c r="O50" i="18"/>
  <c r="V50" i="18" s="1"/>
  <c r="O59" i="18"/>
  <c r="O17" i="18"/>
  <c r="O18" i="18"/>
  <c r="O23" i="18"/>
  <c r="N26" i="18"/>
  <c r="M32" i="18"/>
  <c r="O33" i="18"/>
  <c r="V33" i="18" s="1"/>
  <c r="O34" i="18"/>
  <c r="V34" i="18" s="1"/>
  <c r="O39" i="18"/>
  <c r="N42" i="18"/>
  <c r="N47" i="18"/>
  <c r="M48" i="18"/>
  <c r="V48" i="18" s="1"/>
  <c r="O49" i="18"/>
  <c r="M52" i="18"/>
  <c r="V52" i="18" s="1"/>
  <c r="O53" i="18"/>
  <c r="V53" i="18" s="1"/>
  <c r="O54" i="18"/>
  <c r="V54" i="18" s="1"/>
  <c r="N20" i="18"/>
  <c r="N36" i="18"/>
  <c r="O57" i="18"/>
  <c r="V57" i="18" s="1"/>
  <c r="O58" i="18"/>
  <c r="O21" i="18"/>
  <c r="O22" i="18"/>
  <c r="O27" i="18"/>
  <c r="N30" i="18"/>
  <c r="O37" i="18"/>
  <c r="O38" i="18"/>
  <c r="V38" i="18" s="1"/>
  <c r="O43" i="18"/>
  <c r="O11" i="18"/>
  <c r="N24" i="18"/>
  <c r="N40" i="18"/>
  <c r="U40" i="18" s="1"/>
  <c r="O15" i="18"/>
  <c r="O25" i="18"/>
  <c r="O26" i="18"/>
  <c r="V26" i="18" s="1"/>
  <c r="O31" i="18"/>
  <c r="O41" i="18"/>
  <c r="V41" i="18" s="1"/>
  <c r="O42" i="18"/>
  <c r="O47" i="18"/>
  <c r="V14" i="18"/>
  <c r="V49" i="18"/>
  <c r="V51" i="18"/>
  <c r="U52" i="18"/>
  <c r="V22" i="18"/>
  <c r="U22" i="18"/>
  <c r="U30" i="18"/>
  <c r="V21" i="18"/>
  <c r="V25" i="18"/>
  <c r="V29" i="18"/>
  <c r="V37" i="18"/>
  <c r="V45" i="18"/>
  <c r="V47" i="18"/>
  <c r="U47" i="18"/>
  <c r="V17" i="18"/>
  <c r="M62" i="18"/>
  <c r="V16" i="18"/>
  <c r="U16" i="18"/>
  <c r="V20" i="18"/>
  <c r="U20" i="18"/>
  <c r="V24" i="18"/>
  <c r="U24" i="18"/>
  <c r="V28" i="18"/>
  <c r="U28" i="18"/>
  <c r="V32" i="18"/>
  <c r="U32" i="18"/>
  <c r="V36" i="18"/>
  <c r="U36" i="18"/>
  <c r="V39" i="18"/>
  <c r="V40" i="18"/>
  <c r="V44" i="18"/>
  <c r="U44" i="18"/>
  <c r="V56" i="18"/>
  <c r="U26" i="18"/>
  <c r="U34" i="18"/>
  <c r="V42" i="18"/>
  <c r="U42" i="18"/>
  <c r="V46" i="18"/>
  <c r="V55" i="18"/>
  <c r="U55" i="18"/>
  <c r="N50" i="18"/>
  <c r="U50" i="18" s="1"/>
  <c r="V58" i="18"/>
  <c r="U58" i="18"/>
  <c r="N59" i="18"/>
  <c r="U59" i="18" s="1"/>
  <c r="V18" i="18"/>
  <c r="U18" i="18"/>
  <c r="N10" i="18"/>
  <c r="N46" i="18"/>
  <c r="U46" i="18" s="1"/>
  <c r="U54" i="18"/>
  <c r="N55" i="18"/>
  <c r="N56" i="18"/>
  <c r="U56" i="18" s="1"/>
  <c r="V10" i="18"/>
  <c r="U10" i="18"/>
  <c r="U38" i="18"/>
  <c r="T62" i="18"/>
  <c r="O62" i="18"/>
  <c r="S62" i="18"/>
  <c r="N14" i="18"/>
  <c r="U14" i="18" s="1"/>
  <c r="N51" i="18"/>
  <c r="U51" i="18" s="1"/>
  <c r="N52" i="18"/>
  <c r="V59" i="18"/>
  <c r="M9" i="18"/>
  <c r="U9" i="18" s="1"/>
  <c r="M13" i="18"/>
  <c r="U13" i="18" s="1"/>
  <c r="N9" i="18"/>
  <c r="M11" i="18"/>
  <c r="V11" i="18" s="1"/>
  <c r="M15" i="18"/>
  <c r="U15" i="18" s="1"/>
  <c r="M19" i="18"/>
  <c r="M23" i="18"/>
  <c r="U23" i="18" s="1"/>
  <c r="M27" i="18"/>
  <c r="M31" i="18"/>
  <c r="U31" i="18" s="1"/>
  <c r="M35" i="18"/>
  <c r="M39" i="18"/>
  <c r="U39" i="18" s="1"/>
  <c r="M43" i="18"/>
  <c r="J17" i="18"/>
  <c r="N17" i="18" s="1"/>
  <c r="U17" i="18" s="1"/>
  <c r="J21" i="18"/>
  <c r="N21" i="18" s="1"/>
  <c r="U21" i="18" s="1"/>
  <c r="J25" i="18"/>
  <c r="N25" i="18" s="1"/>
  <c r="U25" i="18" s="1"/>
  <c r="J29" i="18"/>
  <c r="N29" i="18" s="1"/>
  <c r="U29" i="18" s="1"/>
  <c r="J33" i="18"/>
  <c r="N33" i="18" s="1"/>
  <c r="U33" i="18" s="1"/>
  <c r="J37" i="18"/>
  <c r="N37" i="18" s="1"/>
  <c r="U37" i="18" s="1"/>
  <c r="J41" i="18"/>
  <c r="N41" i="18" s="1"/>
  <c r="U41" i="18" s="1"/>
  <c r="J45" i="18"/>
  <c r="N45" i="18" s="1"/>
  <c r="U45" i="18" s="1"/>
  <c r="J49" i="18"/>
  <c r="N49" i="18" s="1"/>
  <c r="U49" i="18" s="1"/>
  <c r="J53" i="18"/>
  <c r="N53" i="18" s="1"/>
  <c r="U53" i="18" s="1"/>
  <c r="J57" i="18"/>
  <c r="N57" i="18" s="1"/>
  <c r="U57" i="18" s="1"/>
  <c r="M12" i="18"/>
  <c r="V12" i="18" s="1"/>
  <c r="F2" i="4"/>
  <c r="V43" i="18" l="1"/>
  <c r="U48" i="18"/>
  <c r="V35" i="18"/>
  <c r="V27" i="18"/>
  <c r="V31" i="18"/>
  <c r="V19" i="18"/>
  <c r="V15" i="18"/>
  <c r="U11" i="18"/>
  <c r="U43" i="18"/>
  <c r="U35" i="18"/>
  <c r="U27" i="18"/>
  <c r="U19" i="18"/>
  <c r="U12" i="18"/>
  <c r="V13" i="18"/>
  <c r="V62" i="18"/>
  <c r="T64" i="18" s="1"/>
  <c r="V23" i="18"/>
  <c r="N62" i="18"/>
  <c r="V9" i="18"/>
  <c r="A5" i="8"/>
  <c r="E64" i="18" l="1"/>
  <c r="U62" i="18"/>
  <c r="S64" i="18" s="1"/>
  <c r="G64" i="18"/>
  <c r="A8" i="8"/>
  <c r="D6" i="2" s="1"/>
  <c r="B2" i="2"/>
  <c r="B2" i="4"/>
  <c r="H2" i="4"/>
  <c r="H3" i="4"/>
  <c r="G2" i="4"/>
  <c r="G3" i="4"/>
  <c r="F3" i="4"/>
  <c r="B3" i="4"/>
  <c r="C2" i="4"/>
  <c r="C3" i="4"/>
  <c r="E2" i="4" l="1"/>
  <c r="E3" i="4"/>
  <c r="D2" i="4"/>
  <c r="D3" i="4"/>
  <c r="E4" i="4" l="1"/>
  <c r="E2" i="2"/>
  <c r="D2" i="2"/>
  <c r="E6" i="4"/>
  <c r="E5" i="4"/>
  <c r="H3" i="2"/>
  <c r="G3" i="2"/>
  <c r="E3" i="2"/>
  <c r="D3" i="2"/>
  <c r="D7" i="2"/>
  <c r="A6" i="8" l="1"/>
  <c r="A9" i="8"/>
  <c r="E6" i="2" s="1"/>
  <c r="G2" i="2" l="1"/>
  <c r="H2" i="2"/>
  <c r="F2" i="2" l="1"/>
  <c r="C2" i="2"/>
  <c r="B3" i="2" l="1"/>
</calcChain>
</file>

<file path=xl/sharedStrings.xml><?xml version="1.0" encoding="utf-8"?>
<sst xmlns="http://schemas.openxmlformats.org/spreadsheetml/2006/main" count="4308" uniqueCount="1996">
  <si>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</si>
  <si>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</si>
  <si>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</si>
  <si>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</si>
  <si>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</si>
  <si>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</si>
  <si>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</si>
  <si>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</si>
  <si>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</si>
  <si>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</si>
  <si>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</si>
  <si>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</si>
  <si>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</si>
  <si>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</si>
  <si>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</si>
  <si>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</si>
  <si>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</si>
  <si>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</si>
  <si>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</si>
  <si>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</si>
  <si>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</si>
  <si>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</si>
  <si>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</si>
  <si>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</si>
  <si>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</si>
  <si>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</si>
  <si>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</si>
  <si>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</si>
  <si>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</si>
  <si>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</si>
  <si>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</si>
  <si>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</si>
  <si>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</si>
  <si>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</si>
  <si>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</si>
  <si>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</si>
  <si>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</si>
  <si>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</si>
  <si>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</si>
  <si>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</si>
  <si>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</si>
  <si>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</si>
  <si>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</si>
  <si>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</si>
  <si>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</si>
  <si>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</si>
  <si>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</si>
  <si>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</si>
  <si>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</si>
  <si>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</si>
  <si>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</si>
  <si>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</si>
  <si>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</si>
  <si>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</si>
  <si>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</si>
  <si>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</si>
  <si>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</si>
  <si>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</si>
  <si>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</si>
  <si>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</si>
  <si>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</si>
  <si>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</si>
  <si>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</si>
  <si>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</si>
  <si>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</si>
  <si>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</si>
  <si>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</si>
  <si>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</si>
  <si>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</si>
  <si>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</si>
  <si>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</si>
  <si>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</si>
  <si>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</si>
  <si>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</si>
  <si>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</si>
  <si>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</si>
  <si>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</si>
  <si>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</si>
  <si>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</si>
  <si>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</si>
  <si>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</si>
  <si>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</si>
  <si>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</si>
  <si>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</si>
  <si>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</si>
  <si>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</si>
  <si>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</si>
  <si>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</si>
  <si>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</si>
  <si>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</si>
  <si>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</si>
  <si>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</si>
  <si>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</si>
  <si>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</si>
  <si>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</si>
  <si>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</si>
  <si>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</si>
  <si>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</si>
  <si>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</si>
  <si>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</si>
  <si>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</si>
  <si>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</si>
  <si>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</si>
  <si>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</si>
  <si>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</si>
  <si>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</si>
  <si>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</si>
  <si>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</si>
  <si>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</si>
  <si>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</si>
  <si>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</si>
  <si>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</si>
  <si>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</si>
  <si>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</si>
  <si>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</si>
  <si>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</si>
  <si>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</si>
  <si>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</si>
  <si>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</si>
  <si>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</si>
  <si>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</si>
  <si>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</si>
  <si>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</si>
  <si>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</si>
  <si>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</si>
  <si>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</si>
  <si>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</si>
  <si>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</si>
  <si>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</si>
  <si>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</si>
  <si>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</si>
  <si>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</si>
  <si>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</si>
  <si>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</si>
  <si>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</si>
  <si>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</si>
  <si>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</si>
  <si>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</si>
  <si>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</si>
  <si>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</si>
  <si>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</si>
  <si>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</si>
  <si>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</si>
  <si>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</si>
  <si>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</si>
  <si>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</si>
  <si>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</si>
  <si>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</si>
  <si>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</si>
  <si>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</si>
  <si>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</si>
  <si>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</si>
  <si>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</si>
  <si>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</si>
  <si>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</si>
  <si>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</si>
  <si>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</si>
  <si>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</si>
  <si>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</si>
  <si>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</si>
  <si>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</si>
  <si>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</si>
  <si>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</si>
  <si>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</si>
  <si>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</si>
  <si>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</si>
  <si>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</si>
  <si>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</si>
  <si>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</si>
  <si>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</si>
  <si>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</si>
  <si>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</si>
  <si>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</si>
  <si>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</si>
  <si>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</si>
  <si>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</si>
  <si>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</si>
  <si>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</si>
  <si>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</si>
  <si>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</si>
  <si>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</si>
  <si>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</si>
  <si>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</si>
  <si>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</si>
  <si>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</si>
  <si>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</si>
  <si>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</si>
  <si>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</si>
  <si>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</si>
  <si>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</si>
  <si>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</si>
  <si>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</si>
  <si>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</si>
  <si>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</si>
  <si>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</si>
  <si>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</si>
  <si>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</si>
  <si>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</si>
  <si>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</si>
  <si>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</si>
  <si>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</si>
  <si>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</si>
  <si>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</si>
  <si>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</si>
  <si>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</si>
  <si>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</si>
  <si>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</si>
  <si>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</si>
  <si>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</si>
  <si>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</si>
  <si>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</si>
  <si>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</si>
  <si>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</si>
  <si>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</si>
  <si>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</si>
  <si>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</si>
  <si>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</si>
  <si>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</si>
  <si>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</si>
  <si>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</si>
  <si>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</si>
  <si>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</si>
  <si>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</si>
  <si>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</si>
  <si>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</si>
  <si>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</si>
  <si>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</si>
  <si>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</si>
  <si>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</si>
  <si>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</si>
  <si>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</si>
  <si>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</si>
  <si>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</si>
  <si>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</si>
  <si>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</si>
  <si>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</si>
  <si>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</si>
  <si>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</si>
  <si>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</si>
  <si>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</si>
  <si>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</si>
  <si>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</si>
  <si>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</si>
  <si>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</si>
  <si>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</si>
  <si>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</si>
  <si>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</si>
  <si>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</si>
  <si>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</si>
  <si>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</si>
  <si>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</si>
  <si>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</si>
  <si>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</si>
  <si>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</si>
  <si>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</si>
  <si>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</si>
  <si>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</si>
  <si>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</si>
  <si>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</si>
  <si>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</si>
  <si>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</si>
  <si>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</si>
  <si>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</si>
  <si>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</si>
  <si>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</si>
  <si>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</si>
  <si>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</si>
  <si>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</si>
  <si>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</si>
  <si>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</si>
  <si>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</si>
  <si>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</si>
  <si>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</si>
  <si>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</si>
  <si>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</si>
  <si>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</si>
  <si>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</si>
  <si>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</si>
  <si>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</si>
  <si>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</si>
  <si>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</si>
  <si>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</si>
  <si>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</si>
  <si>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</si>
  <si>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</si>
  <si>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</si>
  <si>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</si>
  <si>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</si>
  <si>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</si>
  <si>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</si>
  <si>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</si>
  <si>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</si>
  <si>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</si>
  <si>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</si>
  <si>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</si>
  <si>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</si>
  <si>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</si>
  <si>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</si>
  <si>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</si>
  <si>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</si>
  <si>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</si>
  <si>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</si>
  <si>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</si>
  <si>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</si>
  <si>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</si>
  <si>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</si>
  <si>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</si>
  <si>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</si>
  <si>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</si>
  <si>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</si>
  <si>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</si>
  <si>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</si>
  <si>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</si>
  <si>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</si>
  <si>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</si>
  <si>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</si>
  <si>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</si>
  <si>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</si>
  <si>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</si>
  <si>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</si>
  <si>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</si>
  <si>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</si>
  <si>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</si>
  <si>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</si>
  <si>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</si>
  <si>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</si>
  <si>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</si>
  <si>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</si>
  <si>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</si>
  <si>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</si>
  <si>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</si>
  <si>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</si>
  <si>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</si>
  <si>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</si>
  <si>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</si>
  <si>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</si>
  <si>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</si>
  <si>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</si>
  <si>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</si>
  <si>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</si>
  <si>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</si>
  <si>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</si>
  <si>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</si>
  <si>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</si>
  <si>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</si>
  <si>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</si>
  <si>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</si>
  <si>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</si>
  <si>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</si>
  <si>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</si>
  <si>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</si>
  <si>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</si>
  <si>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</si>
  <si>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</si>
  <si>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</si>
  <si>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</si>
  <si>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</si>
  <si>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</si>
  <si>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</si>
  <si>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</si>
  <si>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</si>
  <si>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</si>
  <si>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</si>
  <si>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</si>
  <si>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</si>
  <si>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</si>
  <si>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</si>
  <si>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</si>
  <si>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</si>
  <si>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</si>
  <si>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</si>
  <si>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</si>
  <si>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</si>
  <si>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</si>
  <si>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</si>
  <si>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</si>
  <si>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</si>
  <si>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</si>
  <si>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</si>
  <si>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</si>
  <si>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</si>
  <si>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</si>
  <si>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</si>
  <si>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</si>
  <si>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</si>
  <si>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</si>
  <si>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</si>
  <si>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</si>
  <si>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</si>
  <si>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</si>
  <si>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</si>
  <si>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</si>
  <si>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</si>
  <si>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</si>
  <si>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</si>
  <si>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</si>
  <si>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</si>
  <si>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</si>
  <si>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</si>
  <si>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</si>
  <si>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</si>
  <si>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</si>
  <si>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</si>
  <si>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</si>
  <si>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</si>
  <si>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</si>
  <si>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</si>
  <si>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</si>
  <si>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</si>
  <si>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</si>
  <si>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</si>
  <si>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</si>
  <si>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</si>
  <si>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</si>
  <si>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</si>
  <si>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</si>
  <si>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</si>
  <si>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</si>
  <si>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</si>
  <si>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</si>
  <si>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</si>
  <si>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</si>
  <si>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</si>
  <si>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</si>
  <si>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</si>
  <si>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</si>
  <si>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</si>
  <si>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</si>
  <si>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</si>
  <si>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</si>
  <si>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</si>
  <si>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</si>
  <si>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</si>
  <si>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</si>
  <si>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</si>
  <si>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</si>
  <si>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</si>
  <si>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</si>
  <si>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</si>
  <si>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</si>
  <si>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</si>
  <si>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</si>
  <si>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</si>
  <si>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</si>
  <si>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</si>
  <si>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</si>
  <si>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</si>
  <si>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</si>
  <si>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</si>
  <si>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</si>
  <si>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</si>
  <si>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</si>
  <si>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</si>
  <si>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</si>
  <si>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</si>
  <si>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</si>
  <si>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</si>
  <si>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</si>
  <si>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</si>
  <si>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</si>
  <si>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</si>
  <si>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</si>
  <si>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</si>
  <si>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</si>
  <si>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</si>
  <si>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</si>
  <si>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</si>
  <si>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</si>
  <si>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</si>
  <si>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</si>
  <si>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</si>
  <si>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</si>
  <si>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</si>
  <si>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</si>
  <si>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</si>
  <si>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</si>
  <si>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</si>
  <si>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</si>
  <si>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</si>
  <si>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</si>
  <si>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</si>
  <si>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</si>
  <si>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</si>
  <si>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</si>
  <si>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</si>
  <si>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</si>
  <si>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</si>
  <si>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</si>
  <si>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</si>
  <si>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</si>
  <si>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</si>
  <si>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</si>
  <si>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</si>
  <si>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</si>
  <si>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</si>
  <si>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</si>
  <si>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</si>
  <si>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</si>
  <si>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</si>
  <si>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</si>
  <si>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</si>
  <si>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</si>
  <si>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</si>
  <si>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</si>
  <si>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</si>
  <si>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</si>
  <si>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</si>
  <si>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</si>
  <si>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</si>
  <si>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</si>
  <si>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</si>
  <si>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</si>
  <si>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</si>
  <si>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</si>
  <si>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</si>
  <si>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</si>
  <si>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</si>
  <si>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</si>
  <si>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</si>
  <si>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</si>
  <si>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</si>
  <si>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</si>
  <si>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</si>
  <si>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</si>
  <si>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</si>
  <si>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</si>
  <si>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</si>
  <si>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</si>
  <si>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</si>
  <si>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</si>
  <si>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</si>
  <si>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</si>
  <si>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</si>
  <si>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</si>
  <si>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</si>
  <si>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</si>
  <si>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</si>
  <si>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</si>
  <si>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</si>
  <si>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</si>
  <si>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</si>
  <si>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</si>
  <si>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</si>
  <si>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</si>
  <si>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</si>
  <si>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</si>
  <si>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</si>
  <si>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</si>
  <si>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</si>
  <si>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</si>
  <si>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</si>
  <si>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</si>
  <si>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</si>
  <si>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</si>
  <si>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</si>
  <si>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</si>
  <si>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</si>
  <si>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</si>
  <si>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</si>
  <si>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</si>
  <si>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</si>
  <si>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</si>
  <si>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</si>
  <si>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</si>
  <si>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</si>
  <si>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</si>
  <si>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</si>
  <si>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</si>
  <si>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</si>
  <si>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</si>
  <si>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</si>
  <si>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</si>
  <si>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</si>
  <si>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</si>
  <si>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</si>
  <si>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</si>
  <si>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</si>
  <si>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</si>
  <si>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</si>
  <si>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</si>
  <si>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</si>
  <si>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</si>
  <si>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</si>
  <si>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</si>
  <si>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</si>
  <si>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</si>
  <si>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</si>
  <si>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</si>
  <si>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</si>
  <si>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</si>
  <si>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</si>
  <si>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</si>
  <si>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</si>
  <si>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</si>
  <si>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</si>
  <si>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</si>
  <si>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</si>
  <si>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</si>
  <si>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</si>
  <si>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</si>
  <si>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</si>
  <si>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</si>
  <si>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</si>
  <si>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</si>
  <si>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</si>
  <si>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</si>
  <si>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</si>
  <si>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</si>
  <si>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</si>
  <si>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</si>
  <si>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</si>
  <si>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</si>
  <si>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</si>
  <si>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</si>
  <si>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</si>
  <si>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</si>
  <si>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</si>
  <si>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</si>
  <si>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</si>
  <si>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</si>
  <si>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</si>
  <si>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</si>
  <si>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</si>
  <si>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</si>
  <si>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</si>
  <si>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</si>
  <si>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</si>
  <si>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</si>
  <si>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</si>
  <si>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</si>
  <si>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</si>
  <si>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</si>
  <si>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</si>
  <si>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</si>
  <si>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</si>
  <si>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</si>
  <si>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</si>
  <si>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</si>
  <si>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</si>
  <si>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</si>
  <si>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</si>
  <si>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</si>
  <si>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</si>
  <si>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</si>
  <si>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</si>
  <si>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</si>
  <si>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</si>
  <si>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</si>
  <si>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</si>
  <si>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</si>
  <si>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</si>
  <si>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</si>
  <si>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</si>
  <si>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</si>
  <si>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</si>
  <si>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</si>
  <si>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</si>
  <si>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</si>
  <si>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</si>
  <si>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</si>
  <si>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</si>
  <si>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</si>
  <si>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</si>
  <si>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</si>
  <si>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</si>
  <si>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</si>
  <si>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</si>
  <si>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</si>
  <si>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</si>
  <si>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</si>
  <si>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</si>
  <si>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</si>
  <si>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</si>
  <si>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</si>
  <si>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</si>
  <si>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</si>
  <si>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</si>
  <si>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</si>
  <si>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</si>
  <si>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</si>
  <si>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</si>
  <si>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</si>
  <si>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</si>
  <si>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</si>
  <si>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</si>
  <si>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</si>
  <si>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</si>
  <si>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</si>
  <si>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</si>
  <si>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</si>
  <si>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</si>
  <si>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</si>
  <si>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</si>
  <si>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</si>
  <si>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</si>
  <si>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</si>
  <si>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</si>
  <si>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</si>
  <si>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</si>
  <si>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</si>
  <si>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</si>
  <si>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</si>
  <si>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</si>
  <si>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</si>
  <si>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</si>
  <si>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</si>
  <si>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</si>
  <si>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</si>
  <si>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</si>
  <si>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</si>
  <si>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</si>
  <si>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</si>
  <si>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</si>
  <si>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</si>
  <si>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</si>
  <si>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</si>
  <si>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</si>
  <si>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</si>
  <si>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</si>
  <si>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</si>
  <si>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</si>
  <si>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</si>
  <si>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</si>
  <si>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</si>
  <si>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</si>
  <si>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</si>
  <si>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</si>
  <si>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</si>
  <si>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</si>
  <si>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</si>
  <si>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</si>
  <si>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</si>
  <si>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</si>
  <si>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</si>
  <si>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</si>
  <si>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</si>
  <si>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</si>
  <si>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</si>
  <si>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</si>
  <si>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</si>
  <si>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</si>
  <si>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</si>
  <si>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</si>
  <si>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</si>
  <si>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</si>
  <si>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</si>
  <si>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</si>
  <si>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</si>
  <si>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</si>
  <si>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</si>
  <si>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</si>
  <si>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</si>
  <si>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</si>
  <si>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</si>
  <si>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</si>
  <si>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</si>
  <si>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</si>
  <si>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</si>
  <si>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</si>
  <si>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</si>
  <si>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</si>
  <si>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</si>
  <si>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</si>
  <si>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</si>
  <si>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</si>
  <si>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</si>
  <si>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</si>
  <si>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</si>
  <si>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</si>
  <si>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</si>
  <si>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</si>
  <si>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</si>
  <si>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</si>
  <si>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</si>
  <si>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</si>
  <si>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</si>
  <si>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</si>
  <si>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</si>
  <si>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</si>
  <si>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</si>
  <si>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</si>
  <si>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</si>
  <si>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</si>
  <si>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</si>
  <si>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</si>
  <si>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</si>
  <si>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</si>
  <si>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</si>
  <si>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</si>
  <si>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</si>
  <si>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</si>
  <si>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</si>
  <si>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</si>
  <si>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</si>
  <si>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</si>
  <si>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</si>
  <si>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</si>
  <si>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</si>
  <si>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</si>
  <si>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</si>
  <si>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</si>
  <si>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</si>
  <si>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</si>
  <si>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</si>
  <si>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</si>
  <si>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</si>
  <si>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</si>
  <si>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</si>
  <si>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</si>
  <si>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</si>
  <si>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</si>
  <si>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</si>
  <si>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</si>
  <si>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</si>
  <si>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</si>
  <si>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</si>
  <si>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</si>
  <si>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</si>
  <si>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</si>
  <si>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</si>
  <si>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</si>
  <si>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</si>
  <si>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</si>
  <si>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</si>
  <si>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</si>
  <si>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</si>
  <si>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</si>
  <si>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</si>
  <si>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</si>
  <si>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</si>
  <si>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</si>
  <si>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</si>
  <si>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</si>
  <si>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</si>
  <si>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</si>
  <si>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</si>
  <si>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</si>
  <si>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</si>
  <si>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</si>
  <si>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</si>
  <si>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</si>
  <si>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</si>
  <si>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</si>
  <si>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</si>
  <si>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</si>
  <si>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</si>
  <si>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</si>
  <si>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</si>
  <si>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</si>
  <si>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</si>
  <si>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</si>
  <si>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</si>
  <si>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</si>
  <si>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</si>
  <si>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</si>
  <si>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</si>
  <si>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</si>
  <si>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</si>
  <si>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</si>
  <si>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</si>
  <si>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</si>
  <si>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</si>
  <si>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</si>
  <si>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</si>
  <si>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</si>
  <si>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</si>
  <si>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</si>
  <si>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</si>
  <si>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</si>
  <si>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</si>
  <si>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</si>
  <si>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</si>
  <si>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</si>
  <si>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</si>
  <si>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</si>
  <si>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</si>
  <si>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</si>
  <si>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</si>
  <si>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</si>
  <si>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</si>
  <si>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</si>
  <si>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</si>
  <si>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</si>
  <si>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</si>
  <si>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</si>
  <si>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</si>
  <si>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</si>
  <si>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</si>
  <si>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</si>
  <si>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</si>
  <si>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</si>
  <si>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</si>
  <si>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</si>
  <si>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</si>
  <si>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</si>
  <si>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</si>
  <si>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</si>
  <si>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</si>
  <si>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</si>
  <si>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</si>
  <si>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</si>
  <si>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</si>
  <si>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</si>
  <si>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</si>
  <si>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</si>
  <si>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</si>
  <si>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</si>
  <si>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</si>
  <si>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</si>
  <si>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</si>
  <si>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</si>
  <si>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</si>
  <si>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</si>
  <si>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</si>
  <si>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</si>
  <si>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</si>
  <si>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</si>
  <si>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</si>
  <si>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</si>
  <si>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</si>
  <si>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</si>
  <si>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</si>
  <si>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</si>
  <si>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</si>
  <si>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</si>
  <si>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</si>
  <si>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</si>
  <si>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</si>
  <si>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</si>
  <si>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</si>
  <si>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</si>
  <si>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</si>
  <si>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</si>
  <si>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</si>
  <si>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</si>
  <si>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</si>
  <si>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</si>
  <si>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</si>
  <si>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</si>
  <si>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</si>
  <si>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</si>
  <si>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</si>
  <si>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</si>
  <si>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</si>
  <si>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</si>
  <si>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</si>
  <si>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</si>
  <si>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</si>
  <si>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</si>
  <si>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</si>
  <si>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</si>
  <si>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</si>
  <si>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</si>
  <si>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</si>
  <si>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</si>
  <si>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</si>
  <si>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</si>
  <si>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</si>
  <si>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</si>
  <si>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</si>
  <si>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</si>
  <si>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</si>
  <si>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</si>
  <si>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</si>
  <si>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</si>
  <si>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</si>
  <si>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</si>
  <si>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</si>
  <si>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</si>
  <si>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</si>
  <si>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</si>
  <si>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</si>
  <si>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</si>
  <si>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</si>
  <si>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</si>
  <si>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</si>
  <si>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</si>
  <si>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</si>
  <si>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</si>
  <si>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</si>
  <si>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</si>
  <si>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</si>
  <si>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</si>
  <si>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</si>
  <si>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</si>
  <si>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</si>
  <si>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</si>
  <si>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</si>
  <si>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</si>
  <si>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</si>
  <si>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</si>
  <si>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</si>
  <si>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</si>
  <si>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</si>
  <si>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</si>
  <si>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</si>
  <si>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</si>
  <si>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</si>
  <si>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</si>
  <si>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</si>
  <si>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</si>
  <si>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</si>
  <si>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</si>
  <si>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</si>
  <si>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</si>
  <si>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</si>
  <si>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</si>
  <si>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</si>
  <si>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</si>
  <si>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</si>
  <si>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</si>
  <si>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</si>
  <si>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</si>
  <si>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</si>
  <si>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</si>
  <si>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</si>
  <si>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</si>
  <si>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</si>
  <si>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</si>
  <si>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</si>
  <si>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</si>
  <si>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</si>
  <si>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</si>
  <si>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</si>
  <si>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</si>
  <si>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</si>
  <si>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</si>
  <si>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</si>
  <si>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</si>
  <si>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</si>
  <si>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</si>
  <si>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</si>
  <si>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</si>
  <si>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</si>
  <si>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</si>
  <si>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</si>
  <si>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</si>
  <si>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</si>
  <si>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</si>
  <si>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</si>
  <si>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</si>
  <si>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</si>
  <si>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</si>
  <si>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</si>
  <si>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</si>
  <si>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</si>
  <si>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</si>
  <si>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</si>
  <si>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</si>
  <si>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</si>
  <si>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</si>
  <si>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</si>
  <si>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</si>
  <si>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</si>
  <si>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</si>
  <si>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</si>
  <si>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</si>
  <si>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</si>
  <si>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</si>
  <si>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</si>
  <si>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</si>
  <si>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</si>
  <si>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</si>
  <si>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</si>
  <si>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</si>
  <si>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</si>
  <si>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</si>
  <si>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</si>
  <si>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</si>
  <si>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</si>
  <si>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</si>
  <si>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</si>
  <si>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</si>
  <si>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</si>
  <si>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</si>
  <si>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</si>
  <si>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</si>
  <si>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</si>
  <si>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</si>
  <si>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</si>
  <si>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</si>
  <si>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</si>
  <si>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</si>
  <si>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</si>
  <si>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</si>
  <si>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</si>
  <si>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</si>
  <si>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</si>
  <si>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</si>
  <si>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</si>
  <si>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</si>
  <si>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</si>
  <si>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</si>
  <si>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</si>
  <si>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</si>
  <si>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</si>
  <si>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</si>
  <si>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</si>
  <si>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</si>
  <si>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</si>
  <si>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</si>
  <si>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</si>
  <si>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</si>
  <si>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</si>
  <si>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</si>
  <si>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</si>
  <si>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</si>
  <si>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</si>
  <si>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</si>
  <si>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</si>
  <si>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</si>
  <si>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</si>
  <si>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</si>
  <si>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</si>
  <si>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</si>
  <si>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</si>
  <si>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</si>
  <si>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</si>
  <si>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</si>
  <si>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</si>
  <si>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</si>
  <si>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</si>
  <si>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</si>
  <si>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</si>
  <si>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</si>
  <si>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</si>
  <si>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</si>
  <si>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</si>
  <si>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</si>
  <si>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</si>
  <si>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</si>
  <si>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</si>
  <si>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</si>
  <si>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</si>
  <si>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</si>
  <si>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</si>
  <si>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</si>
  <si>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</si>
  <si>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</si>
  <si>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</si>
  <si>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</si>
  <si>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</si>
  <si>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</si>
  <si>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</si>
  <si>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</si>
  <si>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</si>
  <si>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</si>
  <si>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</si>
  <si>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</si>
  <si>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</si>
  <si>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</si>
  <si>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</si>
  <si>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</si>
  <si>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</si>
  <si>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</si>
  <si>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</si>
  <si>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</si>
  <si>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</si>
  <si>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</si>
  <si>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</si>
  <si>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</si>
  <si>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</si>
  <si>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</si>
  <si>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</si>
  <si>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</si>
  <si>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</si>
  <si>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</si>
  <si>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</si>
  <si>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</si>
  <si>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</si>
  <si>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</si>
  <si>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</si>
  <si>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</si>
  <si>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</si>
  <si>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</si>
  <si>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</si>
  <si>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</si>
  <si>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</si>
  <si>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</si>
  <si>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</si>
  <si>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</si>
  <si>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</si>
  <si>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</si>
  <si>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</si>
  <si>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</si>
  <si>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</si>
  <si>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</si>
  <si>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</si>
  <si>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</si>
  <si>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</si>
  <si>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</si>
  <si>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</si>
  <si>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</si>
  <si>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</si>
  <si>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</si>
  <si>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</si>
  <si>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</si>
  <si>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</si>
  <si>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</si>
  <si>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</si>
  <si>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</si>
  <si>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</si>
  <si>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</si>
  <si>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</si>
  <si>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</si>
  <si>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</si>
  <si>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</si>
  <si>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</si>
  <si>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</si>
  <si>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</si>
  <si>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</si>
  <si>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</si>
  <si>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</si>
  <si>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</si>
  <si>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</si>
  <si>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</si>
  <si>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</si>
  <si>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</si>
  <si>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</si>
  <si>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</si>
  <si>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</si>
  <si>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</si>
  <si>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</si>
  <si>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</si>
  <si>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</si>
  <si>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</si>
  <si>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</si>
  <si>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</si>
  <si>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</si>
  <si>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</si>
  <si>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</si>
  <si>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</si>
  <si>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</si>
  <si>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</si>
  <si>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</si>
  <si>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</si>
  <si>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</si>
  <si>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</si>
  <si>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</si>
  <si>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</si>
  <si>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</si>
  <si>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</si>
  <si>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</si>
  <si>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</si>
  <si>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</si>
  <si>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</si>
  <si>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</si>
  <si>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</si>
  <si>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</si>
  <si>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</si>
  <si>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</si>
  <si>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</si>
  <si>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</si>
  <si>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</si>
  <si>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</si>
  <si>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</si>
  <si>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</si>
  <si>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</si>
  <si>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</si>
  <si>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</si>
  <si>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</si>
  <si>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</si>
  <si>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</si>
  <si>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</si>
  <si>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</si>
  <si>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</si>
  <si>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</si>
  <si>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</si>
  <si>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</si>
  <si>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</si>
  <si>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</si>
  <si>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</si>
  <si>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</si>
  <si>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</si>
  <si>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</si>
  <si>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</si>
  <si>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</si>
  <si>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</si>
  <si>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</si>
  <si>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</si>
  <si>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</si>
  <si>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</si>
  <si>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</si>
  <si>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</si>
  <si>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</si>
  <si>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</si>
  <si>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</si>
  <si>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</si>
  <si>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</si>
  <si>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</si>
  <si>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</si>
  <si>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</si>
  <si>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</si>
  <si>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</si>
  <si>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</si>
  <si>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</si>
  <si>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</si>
  <si>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</si>
  <si>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</si>
  <si>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</si>
  <si>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</si>
  <si>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</si>
  <si>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</si>
  <si>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</si>
  <si>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</si>
  <si>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</si>
  <si>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</si>
  <si>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</si>
  <si>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</si>
  <si>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</si>
  <si>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</si>
  <si>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</si>
  <si>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</si>
  <si>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</si>
  <si>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</si>
  <si>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</si>
  <si>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</si>
  <si>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</si>
  <si>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</si>
  <si>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</si>
  <si>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</si>
  <si>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</si>
  <si>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</si>
  <si>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</si>
  <si>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</si>
  <si>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</si>
  <si>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</si>
  <si>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</si>
  <si>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</si>
  <si>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</si>
  <si>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</si>
  <si>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</si>
  <si>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</si>
  <si>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</si>
  <si>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</si>
  <si>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</si>
  <si>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</si>
  <si>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</si>
  <si>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</si>
  <si>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</si>
  <si>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</si>
  <si>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</si>
  <si>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</si>
  <si>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</si>
  <si>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</si>
  <si>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</si>
  <si>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</si>
  <si>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</si>
  <si>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</si>
  <si>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</si>
  <si>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</si>
  <si>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</si>
  <si>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</si>
  <si>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</si>
  <si>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</si>
  <si>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</si>
  <si>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</si>
  <si>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</si>
  <si>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</si>
  <si>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</si>
  <si>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</si>
  <si>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</si>
  <si>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</si>
  <si>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</si>
  <si>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</si>
  <si>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</si>
  <si>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</si>
  <si>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</si>
  <si>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</si>
  <si>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</si>
  <si>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</si>
  <si>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</si>
  <si>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</si>
  <si>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</si>
  <si>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</si>
  <si>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</si>
  <si>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</si>
  <si>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</si>
  <si>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</si>
  <si>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</si>
  <si>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</si>
  <si>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</si>
  <si>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</si>
  <si>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</si>
  <si>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</si>
  <si>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</si>
  <si>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</si>
  <si>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</si>
  <si>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</si>
  <si>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</si>
  <si>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</si>
  <si>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</si>
  <si>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</si>
  <si>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</si>
  <si>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</si>
  <si>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</si>
  <si>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</si>
  <si>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</si>
  <si>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</si>
  <si>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</si>
  <si>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</si>
  <si>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</si>
  <si>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</si>
  <si>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</si>
  <si>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</si>
  <si>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</si>
  <si>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</si>
  <si>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</si>
  <si>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</si>
  <si>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</si>
  <si>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</si>
  <si>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</si>
  <si>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</si>
  <si>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</si>
  <si>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</si>
  <si>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</si>
  <si>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</si>
  <si>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</si>
  <si>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</si>
  <si>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</si>
  <si>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</si>
  <si>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</si>
  <si>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</si>
  <si>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</si>
  <si>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</si>
  <si>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</si>
  <si>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</si>
  <si>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</si>
  <si>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</si>
  <si>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</si>
  <si>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</si>
  <si>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</si>
  <si>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</si>
  <si>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</si>
  <si>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</si>
  <si>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</si>
  <si>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</si>
  <si>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</si>
  <si>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</si>
  <si>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</si>
  <si>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</si>
  <si>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</si>
  <si>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</si>
  <si>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</si>
  <si>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</si>
  <si>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</si>
  <si>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</si>
  <si>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</si>
  <si>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</si>
  <si>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</si>
  <si>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</si>
  <si>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</si>
  <si>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</si>
  <si>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</si>
  <si>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</si>
  <si>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</si>
  <si>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</si>
  <si>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</si>
  <si>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</si>
  <si>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</si>
  <si>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</si>
  <si>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</si>
  <si>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</si>
  <si>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</si>
  <si>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</si>
  <si>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</si>
  <si>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</si>
  <si>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</si>
  <si>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</si>
  <si>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</si>
  <si>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</si>
  <si>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</si>
  <si>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</si>
  <si>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</si>
  <si>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</si>
  <si>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</si>
  <si>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</si>
  <si>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</si>
  <si>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</si>
  <si>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</si>
  <si>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</si>
  <si>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</si>
  <si>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</si>
  <si>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</si>
  <si>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</si>
  <si>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</si>
  <si>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</si>
  <si>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</si>
  <si>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</si>
  <si>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</si>
  <si>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</si>
  <si>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</si>
  <si>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</si>
  <si>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</si>
  <si>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</si>
  <si>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</si>
  <si>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</si>
  <si>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</si>
  <si>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</si>
  <si>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</si>
  <si>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</si>
  <si>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</si>
  <si>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</si>
  <si>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</si>
  <si>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</si>
  <si>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</si>
  <si>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</si>
  <si>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</si>
  <si>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</si>
  <si>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</si>
  <si>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</si>
  <si>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</si>
  <si>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</si>
  <si>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</si>
  <si>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</si>
  <si>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</si>
  <si>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</si>
  <si>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</si>
  <si>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</si>
  <si>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</si>
  <si>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</si>
  <si>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</si>
  <si>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</si>
  <si>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</si>
  <si>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</si>
  <si>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</si>
  <si>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</si>
  <si>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</si>
  <si>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</si>
  <si>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</si>
  <si>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</si>
  <si>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</si>
  <si>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</si>
  <si>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</si>
  <si>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</si>
  <si>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</si>
  <si>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</si>
  <si>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</si>
  <si>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</si>
  <si>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</si>
  <si>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</si>
  <si>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</si>
  <si>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</si>
  <si>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</si>
  <si>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</si>
  <si>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</si>
  <si>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</si>
  <si>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</si>
  <si>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</si>
  <si>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</si>
  <si>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</si>
  <si>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</si>
  <si>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</si>
  <si>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</si>
  <si>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</si>
  <si>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</si>
  <si>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</si>
  <si>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</si>
  <si>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</si>
  <si>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</si>
  <si>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</si>
  <si>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</si>
  <si>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</si>
  <si>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</si>
  <si>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</si>
  <si>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</si>
  <si>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</si>
  <si>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</si>
  <si>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</si>
  <si>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</si>
  <si>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</si>
  <si>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</si>
  <si>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</si>
  <si>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</si>
  <si>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</si>
  <si>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</si>
  <si>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</si>
  <si>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</si>
  <si>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</si>
  <si>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</si>
  <si>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</si>
  <si>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</si>
  <si>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</si>
  <si>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</si>
  <si>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</si>
  <si>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</si>
  <si>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</si>
  <si>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</si>
  <si>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</si>
  <si>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</si>
  <si>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</si>
  <si>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</si>
  <si>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</si>
  <si>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</si>
  <si>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</si>
  <si>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</si>
  <si>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</si>
  <si>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</si>
  <si>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</si>
  <si>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</si>
  <si>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</si>
  <si>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</si>
  <si>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</si>
  <si>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</si>
  <si>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</si>
  <si>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</si>
  <si>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</si>
  <si>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</si>
  <si>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</si>
  <si>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</si>
  <si>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</si>
  <si>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</si>
  <si>
    <t>Rail-passenger data</t>
  </si>
  <si>
    <t>National Transit Database Tables</t>
  </si>
  <si>
    <t>American Public Transportation Association</t>
  </si>
  <si>
    <t>https://www.apta.com/research-technical-resources/transit-statistics/ntd-data-tables/</t>
  </si>
  <si>
    <t xml:space="preserve">For passenger rail, we use data on number of vehicles from APTA. </t>
  </si>
  <si>
    <t>We filtered by vehicle mode to only include passenger rail (HR, LR, CR)</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</si>
  <si>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</si>
  <si>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</si>
  <si>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</si>
  <si>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</si>
  <si>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</si>
  <si>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</si>
  <si>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</si>
  <si>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</si>
  <si>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</si>
  <si>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</si>
  <si>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</si>
  <si>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</si>
  <si>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</si>
  <si>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</si>
  <si>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</si>
  <si>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</si>
  <si>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</si>
  <si>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</si>
  <si>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</si>
  <si>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</si>
  <si>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</si>
  <si>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</si>
  <si>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</si>
  <si>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</si>
  <si>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</si>
  <si>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</si>
  <si>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</si>
  <si>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</si>
  <si>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</si>
  <si>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</si>
  <si>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</si>
  <si>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</si>
  <si>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</si>
  <si>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</si>
  <si>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</si>
  <si>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</si>
  <si>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</si>
  <si>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</si>
  <si>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</si>
  <si>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</si>
  <si>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</si>
  <si>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</si>
  <si>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</si>
  <si>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</si>
  <si>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</si>
  <si>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</si>
  <si>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</si>
  <si>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</si>
  <si>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</si>
  <si>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</si>
  <si>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</si>
  <si>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</si>
  <si>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</si>
  <si>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</si>
  <si>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</si>
  <si>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</si>
  <si>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</si>
  <si>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</si>
  <si>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</si>
  <si>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</si>
  <si>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</si>
  <si>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</si>
  <si>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</si>
  <si>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</si>
  <si>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</si>
  <si>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</si>
  <si>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</si>
  <si>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</si>
  <si>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</si>
  <si>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</si>
  <si>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</si>
  <si>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</si>
  <si>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</si>
  <si>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</si>
  <si>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</si>
  <si>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</si>
  <si>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</si>
  <si>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</si>
  <si>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</si>
  <si>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</si>
  <si>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</si>
  <si>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</si>
  <si>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</si>
  <si>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</si>
  <si>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</si>
  <si>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</si>
  <si>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</si>
  <si>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</si>
  <si>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</si>
  <si>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</si>
  <si>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</si>
  <si>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</si>
  <si>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</si>
  <si>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</si>
  <si>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</si>
  <si>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</si>
  <si>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</si>
  <si>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CO</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</si>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</sst>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 numFmtId="171" formatCode="_(* #,##0_);_(* \(#,##0\);_(* &quot;-&quot;??_);_(@_)"/>
    <numFmt numFmtId="172" formatCode="000#"/>
    <numFmt numFmtId="173" formatCode="0000#"/>
    <numFmt numFmtId="174" formatCode="_(* #,##0.0_);_(* \(#,##0.0\);_(* &quot;-&quot;??_);_(@_)"/>
  </numFmts>
  <fonts count="5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5" tint="0.59999389629810485"/>
        <bgColor indexed="64"/>
      </patternFill>
    </fill>
  </fills>
  <borders count="2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auto="1"/>
      </left>
      <right/>
      <top/>
      <bottom/>
      <diagonal/>
    </border>
  </borders>
  <cellStyleXfs count="147">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xf numFmtId="43" fontId="9" fillId="0" borderId="0"/>
  </cellStyleXfs>
  <cellXfs count="163">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3" fillId="0" borderId="8" xfId="16" applyFont="1" applyBorder="1" applyAlignment="1">
      <alignment wrapText="1"/>
    </xf>
    <xf numFmtId="166" fontId="18" fillId="0" borderId="0" xfId="0" applyNumberFormat="1" applyFont="1" applyAlignment="1">
      <alignment horizontal="right"/>
    </xf>
    <xf numFmtId="0" fontId="2" fillId="0" borderId="1" xfId="2">
      <alignment wrapText="1"/>
    </xf>
    <xf numFmtId="49" fontId="11" fillId="0" borderId="0" xfId="0" applyNumberFormat="1" applyFont="1" applyAlignment="1">
      <alignment wrapText="1"/>
    </xf>
    <xf numFmtId="49" fontId="13" fillId="0" borderId="0" xfId="0" applyNumberFormat="1" applyFont="1" applyAlignment="1">
      <alignment wrapText="1"/>
    </xf>
    <xf numFmtId="0" fontId="12" fillId="0" borderId="0" xfId="0" applyFont="1" applyAlignment="1">
      <alignment horizontal="left" wrapText="1"/>
    </xf>
    <xf numFmtId="49" fontId="12" fillId="0" borderId="0" xfId="0" applyNumberFormat="1" applyFont="1" applyAlignment="1">
      <alignment wrapText="1"/>
    </xf>
    <xf numFmtId="0" fontId="12" fillId="0" borderId="0" xfId="0" applyFont="1" applyAlignment="1">
      <alignment wrapText="1"/>
    </xf>
    <xf numFmtId="49" fontId="12" fillId="0" borderId="0" xfId="0" applyNumberFormat="1" applyFont="1" applyAlignment="1">
      <alignment horizontal="left" wrapText="1"/>
    </xf>
    <xf numFmtId="0" fontId="15" fillId="0" borderId="0" xfId="9" applyFont="1" applyAlignment="1">
      <alignment wrapText="1"/>
    </xf>
    <xf numFmtId="0" fontId="11" fillId="0" borderId="0" xfId="0" applyFont="1" applyAlignment="1">
      <alignment wrapText="1"/>
    </xf>
    <xf numFmtId="0" fontId="12" fillId="0" borderId="0" xfId="0" applyFont="1" applyAlignment="1">
      <alignment horizontal="center" wrapText="1"/>
    </xf>
    <xf numFmtId="0" fontId="11" fillId="0" borderId="0" xfId="9" applyFont="1" applyAlignment="1">
      <alignment wrapText="1"/>
    </xf>
    <xf numFmtId="2" fontId="12" fillId="0" borderId="0" xfId="0" applyNumberFormat="1" applyFont="1" applyAlignment="1">
      <alignmen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2" fillId="0" borderId="0" xfId="9" applyFont="1" applyAlignment="1">
      <alignment wrapText="1"/>
    </xf>
    <xf numFmtId="0" fontId="15" fillId="0" borderId="0" xfId="9" applyFont="1" applyAlignment="1">
      <alignment horizontal="left" wrapText="1"/>
    </xf>
    <xf numFmtId="0" fontId="1" fillId="2" borderId="0" xfId="0" applyFont="1" applyFill="1" applyAlignment="1">
      <alignment horizontal="left"/>
    </xf>
    <xf numFmtId="0" fontId="51" fillId="0" borderId="0" xfId="144" applyAlignment="1">
      <alignment horizontal="left"/>
    </xf>
    <xf numFmtId="0" fontId="54" fillId="34" borderId="0" xfId="0" applyFont="1" applyFill="1" applyAlignment="1">
      <alignment wrapText="1"/>
    </xf>
    <xf numFmtId="3" fontId="54" fillId="35" borderId="0" xfId="0" applyNumberFormat="1" applyFont="1" applyFill="1" applyAlignment="1">
      <alignment wrapText="1"/>
    </xf>
    <xf numFmtId="0" fontId="54" fillId="35" borderId="0" xfId="0" applyFont="1" applyFill="1" applyAlignment="1">
      <alignment wrapText="1"/>
    </xf>
    <xf numFmtId="171" fontId="54" fillId="34" borderId="0" xfId="142" applyNumberFormat="1" applyFont="1" applyFill="1" applyBorder="1" applyAlignment="1">
      <alignment wrapText="1"/>
    </xf>
    <xf numFmtId="37" fontId="54" fillId="34" borderId="0" xfId="142" applyNumberFormat="1" applyFont="1" applyFill="1" applyBorder="1" applyAlignment="1">
      <alignment wrapText="1"/>
    </xf>
    <xf numFmtId="37" fontId="54" fillId="35" borderId="0" xfId="142" applyNumberFormat="1" applyFont="1" applyFill="1" applyBorder="1" applyAlignment="1">
      <alignment wrapText="1"/>
    </xf>
    <xf numFmtId="3" fontId="54" fillId="34" borderId="0" xfId="0" applyNumberFormat="1" applyFont="1" applyFill="1" applyAlignment="1">
      <alignment wrapText="1"/>
    </xf>
    <xf numFmtId="165" fontId="54" fillId="34" borderId="0" xfId="0" applyNumberFormat="1" applyFont="1" applyFill="1" applyAlignment="1">
      <alignment wrapText="1"/>
    </xf>
    <xf numFmtId="0" fontId="55" fillId="0" borderId="0" xfId="0" applyFont="1"/>
    <xf numFmtId="172" fontId="55" fillId="0" borderId="0" xfId="0" applyNumberFormat="1" applyFont="1" applyAlignment="1">
      <alignment horizontal="left"/>
    </xf>
    <xf numFmtId="173" fontId="55" fillId="0" borderId="0" xfId="0" applyNumberFormat="1" applyFont="1" applyAlignment="1">
      <alignment horizontal="left"/>
    </xf>
    <xf numFmtId="37" fontId="55" fillId="0" borderId="0" xfId="142" applyNumberFormat="1" applyFont="1"/>
    <xf numFmtId="171" fontId="55" fillId="0" borderId="0" xfId="142" applyNumberFormat="1" applyFont="1"/>
    <xf numFmtId="3" fontId="55" fillId="0" borderId="0" xfId="0" applyNumberFormat="1" applyFont="1"/>
    <xf numFmtId="3" fontId="55" fillId="35" borderId="0" xfId="142" applyNumberFormat="1" applyFont="1" applyFill="1"/>
    <xf numFmtId="43" fontId="55" fillId="0" borderId="0" xfId="142" applyFont="1"/>
    <xf numFmtId="37" fontId="55" fillId="35" borderId="0" xfId="142" applyNumberFormat="1" applyFont="1" applyFill="1"/>
    <xf numFmtId="37" fontId="55" fillId="0" borderId="0" xfId="142" applyNumberFormat="1" applyFont="1" applyBorder="1"/>
    <xf numFmtId="165" fontId="55" fillId="0" borderId="0" xfId="0" applyNumberFormat="1" applyFont="1"/>
    <xf numFmtId="3" fontId="0" fillId="35" borderId="0" xfId="0" applyNumberFormat="1" applyFill="1"/>
    <xf numFmtId="0" fontId="0" fillId="35" borderId="0" xfId="0" applyFill="1"/>
    <xf numFmtId="0" fontId="54" fillId="36" borderId="0" xfId="75" applyFont="1" applyFill="1"/>
    <xf numFmtId="0" fontId="54" fillId="36" borderId="0" xfId="75" applyFont="1" applyFill="1" applyAlignment="1">
      <alignment horizontal="left" wrapText="1"/>
    </xf>
    <xf numFmtId="172" fontId="54" fillId="36" borderId="0" xfId="75" applyNumberFormat="1" applyFont="1" applyFill="1" applyAlignment="1">
      <alignment horizontal="left" wrapText="1"/>
    </xf>
    <xf numFmtId="173" fontId="54" fillId="36" borderId="0" xfId="75" applyNumberFormat="1" applyFont="1" applyFill="1" applyAlignment="1">
      <alignment horizontal="left" wrapText="1"/>
    </xf>
    <xf numFmtId="0" fontId="54" fillId="36" borderId="0" xfId="75" applyFont="1" applyFill="1" applyAlignment="1">
      <alignment wrapText="1"/>
    </xf>
    <xf numFmtId="3" fontId="54" fillId="36" borderId="0" xfId="75" applyNumberFormat="1" applyFont="1" applyFill="1" applyAlignment="1">
      <alignment wrapText="1"/>
    </xf>
    <xf numFmtId="3" fontId="56" fillId="37" borderId="22" xfId="75" applyNumberFormat="1" applyFont="1" applyFill="1" applyBorder="1" applyAlignment="1">
      <alignment wrapText="1"/>
    </xf>
    <xf numFmtId="3" fontId="56" fillId="37" borderId="0" xfId="75" applyNumberFormat="1" applyFont="1" applyFill="1" applyAlignment="1">
      <alignment wrapText="1"/>
    </xf>
    <xf numFmtId="0" fontId="54" fillId="36" borderId="22" xfId="75" applyFont="1" applyFill="1" applyBorder="1" applyAlignment="1">
      <alignment wrapText="1"/>
    </xf>
    <xf numFmtId="2" fontId="54" fillId="36" borderId="0" xfId="75" applyNumberFormat="1" applyFont="1" applyFill="1" applyAlignment="1">
      <alignment wrapText="1"/>
    </xf>
    <xf numFmtId="0" fontId="5" fillId="0" borderId="0" xfId="75" applyFont="1"/>
    <xf numFmtId="0" fontId="5" fillId="0" borderId="0" xfId="75" applyFont="1" applyAlignment="1">
      <alignment horizontal="left"/>
    </xf>
    <xf numFmtId="172" fontId="5" fillId="0" borderId="0" xfId="75" quotePrefix="1" applyNumberFormat="1" applyFont="1" applyAlignment="1">
      <alignment horizontal="left"/>
    </xf>
    <xf numFmtId="173" fontId="5" fillId="0" borderId="0" xfId="75" quotePrefix="1" applyNumberFormat="1" applyFont="1" applyAlignment="1">
      <alignment horizontal="left"/>
    </xf>
    <xf numFmtId="3" fontId="5" fillId="0" borderId="0" xfId="75" applyNumberFormat="1" applyFont="1" applyAlignment="1">
      <alignment horizontal="right" wrapText="1"/>
    </xf>
    <xf numFmtId="3" fontId="5" fillId="0" borderId="0" xfId="75" applyNumberFormat="1" applyFont="1" applyAlignment="1">
      <alignment horizontal="right"/>
    </xf>
    <xf numFmtId="171" fontId="5" fillId="0" borderId="0" xfId="146" applyNumberFormat="1" applyFont="1"/>
    <xf numFmtId="165" fontId="5" fillId="0" borderId="0" xfId="146" applyNumberFormat="1" applyFont="1"/>
    <xf numFmtId="3" fontId="5" fillId="0" borderId="0" xfId="146" applyNumberFormat="1" applyFont="1" applyAlignment="1">
      <alignment horizontal="right"/>
    </xf>
    <xf numFmtId="3" fontId="5" fillId="0" borderId="0" xfId="75" applyNumberFormat="1" applyFont="1"/>
    <xf numFmtId="3" fontId="5" fillId="0" borderId="22" xfId="75" applyNumberFormat="1" applyFont="1" applyBorder="1"/>
    <xf numFmtId="0" fontId="5" fillId="0" borderId="22" xfId="75" applyFont="1" applyBorder="1"/>
    <xf numFmtId="2" fontId="5" fillId="0" borderId="0" xfId="75" applyNumberFormat="1" applyFont="1"/>
    <xf numFmtId="0" fontId="1" fillId="35" borderId="0" xfId="0" applyFont="1" applyFill="1"/>
    <xf numFmtId="0" fontId="1" fillId="38" borderId="0" xfId="0" applyFont="1" applyFill="1"/>
    <xf numFmtId="0" fontId="0" fillId="38" borderId="0" xfId="0" applyFill="1"/>
    <xf numFmtId="0" fontId="1" fillId="39" borderId="0" xfId="0" applyFont="1" applyFill="1"/>
    <xf numFmtId="0" fontId="0" fillId="39" borderId="0" xfId="0" applyFill="1"/>
    <xf numFmtId="171" fontId="0" fillId="0" borderId="0" xfId="142" applyNumberFormat="1" applyFont="1"/>
    <xf numFmtId="0" fontId="57" fillId="0" borderId="0" xfId="0" applyFont="1" applyAlignment="1">
      <alignment vertical="center"/>
    </xf>
    <xf numFmtId="0" fontId="1" fillId="40" borderId="0" xfId="0" applyFont="1" applyFill="1"/>
    <xf numFmtId="0" fontId="58" fillId="0" borderId="0" xfId="0" applyFont="1"/>
    <xf numFmtId="174" fontId="0" fillId="40" borderId="0" xfId="142" applyNumberFormat="1" applyFont="1" applyFill="1"/>
    <xf numFmtId="171" fontId="0" fillId="40" borderId="0" xfId="142" applyNumberFormat="1" applyFont="1" applyFill="1"/>
    <xf numFmtId="0" fontId="0" fillId="40" borderId="0" xfId="0" applyFill="1"/>
    <xf numFmtId="174" fontId="1" fillId="2" borderId="0" xfId="142" applyNumberFormat="1" applyFont="1" applyFill="1"/>
    <xf numFmtId="171" fontId="1" fillId="2" borderId="0" xfId="142" applyNumberFormat="1" applyFont="1" applyFill="1"/>
    <xf numFmtId="171" fontId="8" fillId="2" borderId="0" xfId="142" applyNumberFormat="1" applyFont="1" applyFill="1"/>
    <xf numFmtId="11" fontId="1" fillId="2" borderId="0" xfId="0" applyNumberFormat="1" applyFont="1" applyFill="1"/>
    <xf numFmtId="0" fontId="0" fillId="2" borderId="0" xfId="0" applyFill="1"/>
    <xf numFmtId="43" fontId="0" fillId="0" borderId="0" xfId="142" applyFont="1"/>
  </cellXfs>
  <cellStyles count="147">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2 4" xfId="146" xr:uid="{2395395A-1206-4548-A2F5-6E18C265DB1C}"/>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11">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5"/>
  <sheetViews>
    <sheetView topLeftCell="A34" workbookViewId="0">
      <selection activeCell="A80" sqref="A80"/>
    </sheetView>
  </sheetViews>
  <sheetFormatPr defaultRowHeight="15"/>
  <cols>
    <col min="2" max="2" width="73.140625" customWidth="1"/>
  </cols>
  <sheetData>
    <row r="1" spans="1:2">
      <c r="A1" s="1" t="s">
        <v>0</v>
      </c>
    </row>
    <row r="3" spans="1:2">
      <c r="A3" s="1" t="s">
        <v>1</v>
      </c>
      <c r="B3" s="2" t="s">
        <v>1002</v>
      </c>
    </row>
    <row r="4" spans="1:2">
      <c r="B4" t="s">
        <v>26</v>
      </c>
    </row>
    <row r="5" spans="1:2">
      <c r="B5" s="3">
        <v>2021</v>
      </c>
    </row>
    <row r="6" spans="1:2">
      <c r="B6" t="s">
        <v>1007</v>
      </c>
    </row>
    <row r="7" spans="1:2">
      <c r="B7" t="s">
        <v>201</v>
      </c>
    </row>
    <row r="8" spans="1:2">
      <c r="B8" t="s">
        <v>1005</v>
      </c>
    </row>
    <row r="10" spans="1:2">
      <c r="B10" s="2" t="s">
        <v>1003</v>
      </c>
    </row>
    <row r="11" spans="1:2">
      <c r="B11" t="s">
        <v>26</v>
      </c>
    </row>
    <row r="12" spans="1:2">
      <c r="B12" s="3">
        <v>2021</v>
      </c>
    </row>
    <row r="13" spans="1:2">
      <c r="B13" t="s">
        <v>1007</v>
      </c>
    </row>
    <row r="14" spans="1:2">
      <c r="B14" t="s">
        <v>201</v>
      </c>
    </row>
    <row r="15" spans="1:2">
      <c r="B15" t="s">
        <v>1004</v>
      </c>
    </row>
    <row r="17" spans="2:3">
      <c r="B17" s="2" t="s">
        <v>258</v>
      </c>
      <c r="C17" t="s">
        <v>1611</v>
      </c>
    </row>
    <row r="18" spans="2:3">
      <c r="B18" t="s">
        <v>186</v>
      </c>
    </row>
    <row r="19" spans="2:3">
      <c r="B19" s="3">
        <v>2019</v>
      </c>
    </row>
    <row r="20" spans="2:3">
      <c r="B20" t="s">
        <v>237</v>
      </c>
    </row>
    <row r="21" spans="2:3">
      <c r="B21" s="35" t="s">
        <v>236</v>
      </c>
    </row>
    <row r="22" spans="2:3">
      <c r="B22" t="s">
        <v>187</v>
      </c>
    </row>
    <row r="24" spans="2:3">
      <c r="B24" s="2" t="s">
        <v>263</v>
      </c>
    </row>
    <row r="25" spans="2:3">
      <c r="B25" t="s">
        <v>259</v>
      </c>
    </row>
    <row r="26" spans="2:3">
      <c r="B26" s="3">
        <v>2013</v>
      </c>
    </row>
    <row r="27" spans="2:3">
      <c r="B27" t="s">
        <v>260</v>
      </c>
    </row>
    <row r="28" spans="2:3">
      <c r="B28" t="s">
        <v>261</v>
      </c>
    </row>
    <row r="29" spans="2:3">
      <c r="B29" t="s">
        <v>262</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273</v>
      </c>
    </row>
    <row r="42" spans="2:2">
      <c r="B42" t="s">
        <v>35</v>
      </c>
    </row>
    <row r="43" spans="2:2">
      <c r="B43" t="s">
        <v>27</v>
      </c>
    </row>
    <row r="45" spans="2:2">
      <c r="B45" s="2" t="s">
        <v>210</v>
      </c>
    </row>
    <row r="46" spans="2:2">
      <c r="B46" t="s">
        <v>212</v>
      </c>
    </row>
    <row r="47" spans="2:2">
      <c r="B47" s="3">
        <v>2014</v>
      </c>
    </row>
    <row r="48" spans="2:2">
      <c r="B48" t="s">
        <v>213</v>
      </c>
    </row>
    <row r="49" spans="2:2">
      <c r="B49" t="s">
        <v>233</v>
      </c>
    </row>
    <row r="50" spans="2:2">
      <c r="B50" t="s">
        <v>211</v>
      </c>
    </row>
    <row r="52" spans="2:2">
      <c r="B52" s="2" t="s">
        <v>6</v>
      </c>
    </row>
    <row r="53" spans="2:2">
      <c r="B53" t="s">
        <v>26</v>
      </c>
    </row>
    <row r="54" spans="2:2">
      <c r="B54" s="3">
        <v>2021</v>
      </c>
    </row>
    <row r="55" spans="2:2">
      <c r="B55" t="s">
        <v>1007</v>
      </c>
    </row>
    <row r="56" spans="2:2">
      <c r="B56" t="s">
        <v>28</v>
      </c>
    </row>
    <row r="57" spans="2:2">
      <c r="B57" t="s">
        <v>1001</v>
      </c>
    </row>
    <row r="59" spans="2:2">
      <c r="B59" s="99" t="s">
        <v>1612</v>
      </c>
    </row>
    <row r="60" spans="2:2">
      <c r="B60" s="3" t="s">
        <v>1613</v>
      </c>
    </row>
    <row r="61" spans="2:2">
      <c r="B61" s="3" t="s">
        <v>1614</v>
      </c>
    </row>
    <row r="62" spans="2:2">
      <c r="B62" s="3">
        <v>2020</v>
      </c>
    </row>
    <row r="63" spans="2:2">
      <c r="B63" s="100" t="s">
        <v>1615</v>
      </c>
    </row>
    <row r="66" spans="1:1">
      <c r="A66" s="1" t="s">
        <v>2</v>
      </c>
    </row>
    <row r="67" spans="1:1">
      <c r="A67" t="s">
        <v>3</v>
      </c>
    </row>
    <row r="68" spans="1:1">
      <c r="A68" t="s">
        <v>997</v>
      </c>
    </row>
    <row r="69" spans="1:1">
      <c r="A69" t="s">
        <v>998</v>
      </c>
    </row>
    <row r="71" spans="1:1">
      <c r="A71" t="s">
        <v>999</v>
      </c>
    </row>
    <row r="72" spans="1:1">
      <c r="A72" t="s">
        <v>1000</v>
      </c>
    </row>
    <row r="74" spans="1:1">
      <c r="A74" t="s">
        <v>197</v>
      </c>
    </row>
    <row r="75" spans="1:1">
      <c r="A75" t="s">
        <v>221</v>
      </c>
    </row>
    <row r="76" spans="1:1">
      <c r="A76" t="s">
        <v>222</v>
      </c>
    </row>
    <row r="77" spans="1:1">
      <c r="A77" t="s">
        <v>223</v>
      </c>
    </row>
    <row r="79" spans="1:1">
      <c r="A79" t="s">
        <v>1616</v>
      </c>
    </row>
    <row r="80" spans="1:1">
      <c r="A80" t="s">
        <v>1617</v>
      </c>
    </row>
    <row r="82" spans="1:2">
      <c r="A82" t="s">
        <v>215</v>
      </c>
    </row>
    <row r="83" spans="1:2">
      <c r="A83" t="s">
        <v>216</v>
      </c>
    </row>
    <row r="84" spans="1:2">
      <c r="A84" t="s">
        <v>214</v>
      </c>
    </row>
    <row r="86" spans="1:2">
      <c r="A86" t="s">
        <v>225</v>
      </c>
    </row>
    <row r="87" spans="1:2">
      <c r="A87" t="s">
        <v>226</v>
      </c>
    </row>
    <row r="88" spans="1:2">
      <c r="A88" t="s">
        <v>227</v>
      </c>
    </row>
    <row r="89" spans="1:2">
      <c r="A89" t="s">
        <v>228</v>
      </c>
    </row>
    <row r="91" spans="1:2">
      <c r="A91" t="s">
        <v>198</v>
      </c>
    </row>
    <row r="92" spans="1:2">
      <c r="A92" t="s">
        <v>199</v>
      </c>
    </row>
    <row r="93" spans="1:2">
      <c r="A93" t="s">
        <v>200</v>
      </c>
    </row>
    <row r="95" spans="1:2">
      <c r="A95" t="s">
        <v>238</v>
      </c>
      <c r="B95">
        <v>2020</v>
      </c>
    </row>
  </sheetData>
  <hyperlinks>
    <hyperlink ref="B21" r:id="rId1" xr:uid="{00000000-0004-0000-0000-000000000000}"/>
    <hyperlink ref="B63" r:id="rId2" xr:uid="{956E7496-C2A5-4FC3-829B-E5DFF299CF26}"/>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7"/>
  <sheetViews>
    <sheetView workbookViewId="0">
      <selection activeCell="A17" sqref="A17"/>
    </sheetView>
  </sheetViews>
  <sheetFormatPr defaultRowHeight="15"/>
  <cols>
    <col min="1" max="1" width="14.28515625" customWidth="1"/>
    <col min="2" max="2" width="32.7109375" customWidth="1"/>
  </cols>
  <sheetData>
    <row r="1" spans="1:33">
      <c r="A1">
        <v>10</v>
      </c>
      <c r="B1" t="s">
        <v>78</v>
      </c>
    </row>
    <row r="3" spans="1:33">
      <c r="A3">
        <v>300</v>
      </c>
      <c r="B3" t="s">
        <v>224</v>
      </c>
    </row>
    <row r="5" spans="1:33">
      <c r="A5">
        <f>B14/SUM(B14:B15)</f>
        <v>0.75216927859794647</v>
      </c>
      <c r="B5" t="s">
        <v>265</v>
      </c>
    </row>
    <row r="6" spans="1:33">
      <c r="A6">
        <f>1-A5</f>
        <v>0.24783072140205353</v>
      </c>
      <c r="B6" t="s">
        <v>266</v>
      </c>
    </row>
    <row r="8" spans="1:33">
      <c r="A8">
        <f>SUM(INDEX('AEO 2021 36'!$100:$100,MATCH(About!$B$95,'AEO 2021 36'!$1:$1,0)))/INDEX('AEO 2021 36'!$99:$99,MATCH(About!$B$95,'AEO 2021 36'!$1:$1,0))</f>
        <v>0.80917979367335446</v>
      </c>
      <c r="B8" t="s">
        <v>268</v>
      </c>
    </row>
    <row r="9" spans="1:33">
      <c r="A9">
        <f>SUM(INDEX('AEO 2021 36'!$101:$101,MATCH(About!$B$95,'AEO 2021 36'!$1:$1,0)))/INDEX('AEO 2021 36'!$99:$99,MATCH(About!$B$95,'AEO 2021 36'!$1:$1,0))</f>
        <v>0.19082019101102368</v>
      </c>
      <c r="B9" t="s">
        <v>267</v>
      </c>
    </row>
    <row r="10" spans="1:33">
      <c r="A10" s="20"/>
    </row>
    <row r="11" spans="1:33">
      <c r="A11" t="s">
        <v>269</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270</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271</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272</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row r="17" spans="1:1">
      <c r="A17"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A9EA-BD89-4953-A013-DBF0FA19A1D8}">
  <dimension ref="A1:AX71"/>
  <sheetViews>
    <sheetView workbookViewId="0">
      <selection activeCell="N71" sqref="N71"/>
    </sheetView>
  </sheetViews>
  <sheetFormatPr defaultRowHeight="15"/>
  <cols>
    <col min="14" max="14" width="9.140625" style="121"/>
    <col min="15" max="23" width="0" hidden="1" customWidth="1"/>
    <col min="24" max="24" width="11.42578125" style="121" customWidth="1"/>
    <col min="25" max="45" width="0" hidden="1" customWidth="1"/>
    <col min="46" max="46" width="13.5703125" style="121" customWidth="1"/>
  </cols>
  <sheetData>
    <row r="1" spans="1:50" ht="79.5">
      <c r="A1" s="101" t="s">
        <v>1618</v>
      </c>
      <c r="B1" s="101" t="s">
        <v>1619</v>
      </c>
      <c r="C1" s="101" t="s">
        <v>1620</v>
      </c>
      <c r="D1" s="101" t="s">
        <v>1621</v>
      </c>
      <c r="E1" s="101" t="s">
        <v>1622</v>
      </c>
      <c r="F1" s="101" t="s">
        <v>1623</v>
      </c>
      <c r="G1" s="101" t="s">
        <v>1624</v>
      </c>
      <c r="H1" s="101" t="s">
        <v>1625</v>
      </c>
      <c r="I1" s="101" t="s">
        <v>1626</v>
      </c>
      <c r="J1" s="101" t="s">
        <v>1627</v>
      </c>
      <c r="K1" s="101" t="s">
        <v>1628</v>
      </c>
      <c r="L1" s="101" t="s">
        <v>1629</v>
      </c>
      <c r="M1" s="101" t="s">
        <v>1630</v>
      </c>
      <c r="N1" s="102" t="s">
        <v>1631</v>
      </c>
      <c r="O1" s="101" t="s">
        <v>1632</v>
      </c>
      <c r="P1" s="101" t="s">
        <v>1633</v>
      </c>
      <c r="Q1" s="101" t="s">
        <v>1634</v>
      </c>
      <c r="R1" s="101" t="s">
        <v>1635</v>
      </c>
      <c r="S1" s="101" t="s">
        <v>1636</v>
      </c>
      <c r="T1" s="101" t="s">
        <v>1637</v>
      </c>
      <c r="U1" s="101" t="s">
        <v>1638</v>
      </c>
      <c r="V1" s="101" t="s">
        <v>1639</v>
      </c>
      <c r="W1" s="101" t="s">
        <v>1640</v>
      </c>
      <c r="X1" s="103" t="s">
        <v>1641</v>
      </c>
      <c r="Y1" s="101" t="s">
        <v>1642</v>
      </c>
      <c r="Z1" s="101" t="s">
        <v>1643</v>
      </c>
      <c r="AA1" s="101" t="s">
        <v>1644</v>
      </c>
      <c r="AB1" s="101" t="s">
        <v>1645</v>
      </c>
      <c r="AC1" s="104" t="s">
        <v>1646</v>
      </c>
      <c r="AD1" s="105" t="s">
        <v>1647</v>
      </c>
      <c r="AE1" s="104" t="s">
        <v>1648</v>
      </c>
      <c r="AF1" s="105" t="s">
        <v>1649</v>
      </c>
      <c r="AG1" s="104" t="s">
        <v>1650</v>
      </c>
      <c r="AH1" s="105" t="s">
        <v>1651</v>
      </c>
      <c r="AI1" s="104" t="s">
        <v>1652</v>
      </c>
      <c r="AJ1" s="105" t="s">
        <v>1653</v>
      </c>
      <c r="AK1" s="104" t="s">
        <v>1654</v>
      </c>
      <c r="AL1" s="105" t="s">
        <v>1655</v>
      </c>
      <c r="AM1" s="104" t="s">
        <v>1656</v>
      </c>
      <c r="AN1" s="105" t="s">
        <v>1657</v>
      </c>
      <c r="AO1" s="104" t="s">
        <v>1658</v>
      </c>
      <c r="AP1" s="105" t="s">
        <v>1659</v>
      </c>
      <c r="AQ1" s="104" t="s">
        <v>1660</v>
      </c>
      <c r="AR1" s="105" t="s">
        <v>1661</v>
      </c>
      <c r="AS1" s="104" t="s">
        <v>1662</v>
      </c>
      <c r="AT1" s="106" t="s">
        <v>1663</v>
      </c>
      <c r="AU1" s="107" t="s">
        <v>1664</v>
      </c>
      <c r="AV1" s="108" t="s">
        <v>1665</v>
      </c>
      <c r="AW1" s="107" t="s">
        <v>1666</v>
      </c>
      <c r="AX1" s="101" t="s">
        <v>1667</v>
      </c>
    </row>
    <row r="2" spans="1:50">
      <c r="A2" s="109" t="s">
        <v>1668</v>
      </c>
      <c r="B2" s="109" t="s">
        <v>1669</v>
      </c>
      <c r="C2" s="109" t="s">
        <v>1670</v>
      </c>
      <c r="D2" s="110">
        <v>2008</v>
      </c>
      <c r="E2" s="111">
        <v>20008</v>
      </c>
      <c r="F2" s="109" t="s">
        <v>1671</v>
      </c>
      <c r="G2" s="109" t="s">
        <v>1672</v>
      </c>
      <c r="H2" s="112">
        <v>18351295</v>
      </c>
      <c r="I2" s="113">
        <v>10427</v>
      </c>
      <c r="J2" s="109" t="s">
        <v>1673</v>
      </c>
      <c r="K2" s="109" t="s">
        <v>1674</v>
      </c>
      <c r="L2" s="114">
        <v>5413</v>
      </c>
      <c r="M2" s="109"/>
      <c r="N2" s="115">
        <v>527</v>
      </c>
      <c r="O2" s="113"/>
      <c r="P2" s="116">
        <v>18.215599999999998</v>
      </c>
      <c r="Q2" s="113"/>
      <c r="R2" s="116">
        <v>4.2031999999999998</v>
      </c>
      <c r="S2" s="113"/>
      <c r="T2" s="116">
        <v>62.403700000000001</v>
      </c>
      <c r="U2" s="113"/>
      <c r="V2" s="112">
        <v>376401985</v>
      </c>
      <c r="W2" s="113"/>
      <c r="X2" s="117">
        <v>334949157</v>
      </c>
      <c r="Y2" s="113"/>
      <c r="Z2" s="112">
        <v>324782077</v>
      </c>
      <c r="AA2" s="113"/>
      <c r="AB2" s="112">
        <v>10167080</v>
      </c>
      <c r="AC2" s="113"/>
      <c r="AD2" s="112">
        <v>18782357</v>
      </c>
      <c r="AE2" s="113"/>
      <c r="AF2" s="112">
        <v>17829918</v>
      </c>
      <c r="AG2" s="113"/>
      <c r="AH2" s="112">
        <v>952439</v>
      </c>
      <c r="AI2" s="113"/>
      <c r="AJ2" s="112">
        <v>36770774</v>
      </c>
      <c r="AK2" s="113"/>
      <c r="AL2" s="112">
        <v>35625281</v>
      </c>
      <c r="AM2" s="113"/>
      <c r="AN2" s="112">
        <v>2060234</v>
      </c>
      <c r="AO2" s="113"/>
      <c r="AP2" s="118">
        <v>1955760</v>
      </c>
      <c r="AQ2" s="113"/>
      <c r="AR2" s="112">
        <v>1112653405</v>
      </c>
      <c r="AS2" s="113"/>
      <c r="AT2" s="117">
        <v>4676670633</v>
      </c>
      <c r="AU2" s="109"/>
      <c r="AV2" s="119">
        <v>493.68</v>
      </c>
      <c r="AW2" s="109" t="s">
        <v>21</v>
      </c>
      <c r="AX2" s="109" t="s">
        <v>1675</v>
      </c>
    </row>
    <row r="3" spans="1:50">
      <c r="A3" s="109" t="s">
        <v>1676</v>
      </c>
      <c r="B3" s="109" t="s">
        <v>1677</v>
      </c>
      <c r="C3" s="109" t="s">
        <v>1678</v>
      </c>
      <c r="D3" s="110">
        <v>2080</v>
      </c>
      <c r="E3" s="111">
        <v>20080</v>
      </c>
      <c r="F3" s="109" t="s">
        <v>1679</v>
      </c>
      <c r="G3" s="109" t="s">
        <v>1672</v>
      </c>
      <c r="H3" s="112">
        <v>18351295</v>
      </c>
      <c r="I3" s="113">
        <v>3646</v>
      </c>
      <c r="J3" s="109" t="s">
        <v>1680</v>
      </c>
      <c r="K3" s="109" t="s">
        <v>1681</v>
      </c>
      <c r="L3" s="114">
        <v>42</v>
      </c>
      <c r="M3" s="109"/>
      <c r="N3" s="115">
        <v>20</v>
      </c>
      <c r="O3" s="113"/>
      <c r="P3" s="116">
        <v>16.576499999999999</v>
      </c>
      <c r="Q3" s="113"/>
      <c r="R3" s="116">
        <v>3.7544</v>
      </c>
      <c r="S3" s="113"/>
      <c r="T3" s="116">
        <v>104.70910000000001</v>
      </c>
      <c r="U3" s="113"/>
      <c r="V3" s="112">
        <v>1809860</v>
      </c>
      <c r="W3" s="113"/>
      <c r="X3" s="117">
        <v>1929113</v>
      </c>
      <c r="Y3" s="113"/>
      <c r="Z3" s="112">
        <v>1893039</v>
      </c>
      <c r="AA3" s="113"/>
      <c r="AB3" s="112">
        <v>36074</v>
      </c>
      <c r="AC3" s="113"/>
      <c r="AD3" s="112">
        <v>115699</v>
      </c>
      <c r="AE3" s="113"/>
      <c r="AF3" s="112">
        <v>114200</v>
      </c>
      <c r="AG3" s="113"/>
      <c r="AH3" s="112">
        <v>1499</v>
      </c>
      <c r="AI3" s="113"/>
      <c r="AJ3" s="112">
        <v>1096779</v>
      </c>
      <c r="AK3" s="113"/>
      <c r="AL3" s="112">
        <v>1076347</v>
      </c>
      <c r="AM3" s="113"/>
      <c r="AN3" s="112">
        <v>64689</v>
      </c>
      <c r="AO3" s="113"/>
      <c r="AP3" s="118">
        <v>63804</v>
      </c>
      <c r="AQ3" s="113"/>
      <c r="AR3" s="112">
        <v>11957780</v>
      </c>
      <c r="AS3" s="113"/>
      <c r="AT3" s="117">
        <v>44894834</v>
      </c>
      <c r="AU3" s="109"/>
      <c r="AV3" s="119">
        <v>34.08</v>
      </c>
      <c r="AW3" s="109" t="s">
        <v>21</v>
      </c>
      <c r="AX3" s="109" t="s">
        <v>1675</v>
      </c>
    </row>
    <row r="4" spans="1:50">
      <c r="A4" s="109" t="s">
        <v>1676</v>
      </c>
      <c r="B4" s="109" t="s">
        <v>1677</v>
      </c>
      <c r="C4" s="109" t="s">
        <v>1678</v>
      </c>
      <c r="D4" s="110">
        <v>2080</v>
      </c>
      <c r="E4" s="111">
        <v>20080</v>
      </c>
      <c r="F4" s="109" t="s">
        <v>1679</v>
      </c>
      <c r="G4" s="109" t="s">
        <v>1672</v>
      </c>
      <c r="H4" s="112">
        <v>18351295</v>
      </c>
      <c r="I4" s="113">
        <v>3646</v>
      </c>
      <c r="J4" s="109" t="s">
        <v>1680</v>
      </c>
      <c r="K4" s="109" t="s">
        <v>1674</v>
      </c>
      <c r="L4" s="114">
        <v>15</v>
      </c>
      <c r="M4" s="109"/>
      <c r="N4" s="115">
        <v>15</v>
      </c>
      <c r="O4" s="113"/>
      <c r="P4" s="116">
        <v>9.3912999999999993</v>
      </c>
      <c r="Q4" s="113"/>
      <c r="R4" s="116">
        <v>2.2517</v>
      </c>
      <c r="S4" s="113"/>
      <c r="T4" s="116">
        <v>88.662099999999995</v>
      </c>
      <c r="U4" s="113"/>
      <c r="V4" s="112">
        <v>458806</v>
      </c>
      <c r="W4" s="113"/>
      <c r="X4" s="117">
        <v>481308</v>
      </c>
      <c r="Y4" s="113"/>
      <c r="Z4" s="112">
        <v>470004</v>
      </c>
      <c r="AA4" s="113"/>
      <c r="AB4" s="112">
        <v>11304</v>
      </c>
      <c r="AC4" s="113"/>
      <c r="AD4" s="112">
        <v>55608</v>
      </c>
      <c r="AE4" s="113"/>
      <c r="AF4" s="112">
        <v>50047</v>
      </c>
      <c r="AG4" s="113"/>
      <c r="AH4" s="112">
        <v>5561</v>
      </c>
      <c r="AI4" s="113"/>
      <c r="AJ4" s="112">
        <v>481308</v>
      </c>
      <c r="AK4" s="113"/>
      <c r="AL4" s="112">
        <v>470004</v>
      </c>
      <c r="AM4" s="113"/>
      <c r="AN4" s="112">
        <v>55608</v>
      </c>
      <c r="AO4" s="113"/>
      <c r="AP4" s="118">
        <v>50047</v>
      </c>
      <c r="AQ4" s="113"/>
      <c r="AR4" s="112">
        <v>4437270</v>
      </c>
      <c r="AS4" s="113"/>
      <c r="AT4" s="117">
        <v>9991369</v>
      </c>
      <c r="AU4" s="109"/>
      <c r="AV4" s="119">
        <v>12.42</v>
      </c>
      <c r="AW4" s="109" t="s">
        <v>21</v>
      </c>
      <c r="AX4" s="109" t="s">
        <v>1675</v>
      </c>
    </row>
    <row r="5" spans="1:50">
      <c r="A5" s="109" t="s">
        <v>1676</v>
      </c>
      <c r="B5" s="109" t="s">
        <v>1677</v>
      </c>
      <c r="C5" s="109" t="s">
        <v>1678</v>
      </c>
      <c r="D5" s="110">
        <v>2080</v>
      </c>
      <c r="E5" s="111">
        <v>20080</v>
      </c>
      <c r="F5" s="109" t="s">
        <v>1679</v>
      </c>
      <c r="G5" s="109" t="s">
        <v>1672</v>
      </c>
      <c r="H5" s="112">
        <v>18351295</v>
      </c>
      <c r="I5" s="113">
        <v>3646</v>
      </c>
      <c r="J5" s="109" t="s">
        <v>1682</v>
      </c>
      <c r="K5" s="109" t="s">
        <v>1674</v>
      </c>
      <c r="L5" s="114">
        <v>904</v>
      </c>
      <c r="M5" s="109"/>
      <c r="N5" s="115">
        <v>105</v>
      </c>
      <c r="O5" s="113"/>
      <c r="P5" s="116">
        <v>32.758000000000003</v>
      </c>
      <c r="Q5" s="113"/>
      <c r="R5" s="116">
        <v>22.010100000000001</v>
      </c>
      <c r="S5" s="113"/>
      <c r="T5" s="116">
        <v>40.014699999999998</v>
      </c>
      <c r="U5" s="113"/>
      <c r="V5" s="112">
        <v>54847772</v>
      </c>
      <c r="W5" s="113"/>
      <c r="X5" s="117">
        <v>57155030</v>
      </c>
      <c r="Y5" s="113"/>
      <c r="Z5" s="112">
        <v>54301350</v>
      </c>
      <c r="AA5" s="113"/>
      <c r="AB5" s="112">
        <v>2853680</v>
      </c>
      <c r="AC5" s="113"/>
      <c r="AD5" s="112">
        <v>1953118</v>
      </c>
      <c r="AE5" s="113"/>
      <c r="AF5" s="112">
        <v>1657653</v>
      </c>
      <c r="AG5" s="113"/>
      <c r="AH5" s="112">
        <v>295465</v>
      </c>
      <c r="AI5" s="113"/>
      <c r="AJ5" s="112">
        <v>8422625</v>
      </c>
      <c r="AK5" s="113"/>
      <c r="AL5" s="112">
        <v>7942892</v>
      </c>
      <c r="AM5" s="113"/>
      <c r="AN5" s="112">
        <v>287491</v>
      </c>
      <c r="AO5" s="113"/>
      <c r="AP5" s="118">
        <v>248272</v>
      </c>
      <c r="AQ5" s="113"/>
      <c r="AR5" s="112">
        <v>66330426</v>
      </c>
      <c r="AS5" s="113"/>
      <c r="AT5" s="117">
        <v>1459936301</v>
      </c>
      <c r="AU5" s="109"/>
      <c r="AV5" s="119">
        <v>920.4</v>
      </c>
      <c r="AW5" s="109" t="s">
        <v>21</v>
      </c>
      <c r="AX5" s="109" t="s">
        <v>1675</v>
      </c>
    </row>
    <row r="6" spans="1:50">
      <c r="A6" s="109" t="s">
        <v>1683</v>
      </c>
      <c r="B6" s="109" t="s">
        <v>1684</v>
      </c>
      <c r="C6" s="109" t="s">
        <v>1685</v>
      </c>
      <c r="D6" s="110">
        <v>9154</v>
      </c>
      <c r="E6" s="111">
        <v>90154</v>
      </c>
      <c r="F6" s="109" t="s">
        <v>1686</v>
      </c>
      <c r="G6" s="109" t="s">
        <v>1672</v>
      </c>
      <c r="H6" s="112">
        <v>12150996</v>
      </c>
      <c r="I6" s="113">
        <v>3482</v>
      </c>
      <c r="J6" s="109" t="s">
        <v>1680</v>
      </c>
      <c r="K6" s="109" t="s">
        <v>1674</v>
      </c>
      <c r="L6" s="114">
        <v>203</v>
      </c>
      <c r="M6" s="109"/>
      <c r="N6" s="115">
        <v>74</v>
      </c>
      <c r="O6" s="113"/>
      <c r="P6" s="116">
        <v>20.558</v>
      </c>
      <c r="Q6" s="113"/>
      <c r="R6" s="116">
        <v>7.5712999999999999</v>
      </c>
      <c r="S6" s="113"/>
      <c r="T6" s="116">
        <v>55.704000000000001</v>
      </c>
      <c r="U6" s="113"/>
      <c r="V6" s="112">
        <v>15592469</v>
      </c>
      <c r="W6" s="113"/>
      <c r="X6" s="117">
        <v>16090545</v>
      </c>
      <c r="Y6" s="113"/>
      <c r="Z6" s="112">
        <v>15536688</v>
      </c>
      <c r="AA6" s="113"/>
      <c r="AB6" s="112">
        <v>553857</v>
      </c>
      <c r="AC6" s="113"/>
      <c r="AD6" s="112">
        <v>792734</v>
      </c>
      <c r="AE6" s="113"/>
      <c r="AF6" s="112">
        <v>755749</v>
      </c>
      <c r="AG6" s="113"/>
      <c r="AH6" s="112">
        <v>36985</v>
      </c>
      <c r="AI6" s="113"/>
      <c r="AJ6" s="112">
        <v>6384468</v>
      </c>
      <c r="AK6" s="113"/>
      <c r="AL6" s="112">
        <v>6156417</v>
      </c>
      <c r="AM6" s="113"/>
      <c r="AN6" s="112">
        <v>309440</v>
      </c>
      <c r="AO6" s="113"/>
      <c r="AP6" s="118">
        <v>294220</v>
      </c>
      <c r="AQ6" s="113"/>
      <c r="AR6" s="112">
        <v>42098255</v>
      </c>
      <c r="AS6" s="113"/>
      <c r="AT6" s="117">
        <v>318737668</v>
      </c>
      <c r="AU6" s="109"/>
      <c r="AV6" s="119">
        <v>171.92</v>
      </c>
      <c r="AW6" s="109" t="s">
        <v>21</v>
      </c>
      <c r="AX6" s="109" t="s">
        <v>1675</v>
      </c>
    </row>
    <row r="7" spans="1:50">
      <c r="A7" s="109" t="s">
        <v>1683</v>
      </c>
      <c r="B7" s="109" t="s">
        <v>1684</v>
      </c>
      <c r="C7" s="109" t="s">
        <v>1685</v>
      </c>
      <c r="D7" s="110">
        <v>9154</v>
      </c>
      <c r="E7" s="111">
        <v>90154</v>
      </c>
      <c r="F7" s="109" t="s">
        <v>1686</v>
      </c>
      <c r="G7" s="109" t="s">
        <v>1672</v>
      </c>
      <c r="H7" s="112">
        <v>12150996</v>
      </c>
      <c r="I7" s="113">
        <v>3482</v>
      </c>
      <c r="J7" s="109" t="s">
        <v>1673</v>
      </c>
      <c r="K7" s="109" t="s">
        <v>1674</v>
      </c>
      <c r="L7" s="114">
        <v>68</v>
      </c>
      <c r="M7" s="109"/>
      <c r="N7" s="115">
        <v>13</v>
      </c>
      <c r="O7" s="113"/>
      <c r="P7" s="116">
        <v>21.8993</v>
      </c>
      <c r="Q7" s="113"/>
      <c r="R7" s="116">
        <v>4.8391999999999999</v>
      </c>
      <c r="S7" s="113"/>
      <c r="T7" s="116">
        <v>108.40730000000001</v>
      </c>
      <c r="U7" s="113"/>
      <c r="V7" s="112">
        <v>6821561</v>
      </c>
      <c r="W7" s="113"/>
      <c r="X7" s="117">
        <v>6973555</v>
      </c>
      <c r="Y7" s="113"/>
      <c r="Z7" s="112">
        <v>6801301</v>
      </c>
      <c r="AA7" s="113"/>
      <c r="AB7" s="112">
        <v>172254</v>
      </c>
      <c r="AC7" s="113"/>
      <c r="AD7" s="112">
        <v>327668</v>
      </c>
      <c r="AE7" s="113"/>
      <c r="AF7" s="112">
        <v>310572</v>
      </c>
      <c r="AG7" s="113"/>
      <c r="AH7" s="112">
        <v>17096</v>
      </c>
      <c r="AI7" s="113"/>
      <c r="AJ7" s="112">
        <v>1383514</v>
      </c>
      <c r="AK7" s="113"/>
      <c r="AL7" s="112">
        <v>1350454</v>
      </c>
      <c r="AM7" s="113"/>
      <c r="AN7" s="112">
        <v>66480</v>
      </c>
      <c r="AO7" s="113"/>
      <c r="AP7" s="118">
        <v>63158</v>
      </c>
      <c r="AQ7" s="113"/>
      <c r="AR7" s="112">
        <v>33668265</v>
      </c>
      <c r="AS7" s="113"/>
      <c r="AT7" s="117">
        <v>162927528</v>
      </c>
      <c r="AU7" s="109"/>
      <c r="AV7" s="119">
        <v>31.9</v>
      </c>
      <c r="AW7" s="109" t="s">
        <v>21</v>
      </c>
      <c r="AX7" s="109" t="s">
        <v>1675</v>
      </c>
    </row>
    <row r="8" spans="1:50">
      <c r="A8" s="109" t="s">
        <v>1687</v>
      </c>
      <c r="B8" s="109" t="s">
        <v>1688</v>
      </c>
      <c r="C8" s="109" t="s">
        <v>1689</v>
      </c>
      <c r="D8" s="110">
        <v>3030</v>
      </c>
      <c r="E8" s="111">
        <v>30030</v>
      </c>
      <c r="F8" s="109" t="s">
        <v>1686</v>
      </c>
      <c r="G8" s="109" t="s">
        <v>1672</v>
      </c>
      <c r="H8" s="112">
        <v>4586770</v>
      </c>
      <c r="I8" s="113">
        <v>3304</v>
      </c>
      <c r="J8" s="109" t="s">
        <v>1673</v>
      </c>
      <c r="K8" s="109" t="s">
        <v>1674</v>
      </c>
      <c r="L8" s="114">
        <v>998</v>
      </c>
      <c r="M8" s="109"/>
      <c r="N8" s="115">
        <v>129</v>
      </c>
      <c r="O8" s="113"/>
      <c r="P8" s="116">
        <v>23.3386</v>
      </c>
      <c r="Q8" s="113"/>
      <c r="R8" s="116">
        <v>5.6486999999999998</v>
      </c>
      <c r="S8" s="113"/>
      <c r="T8" s="116">
        <v>51.016399999999997</v>
      </c>
      <c r="U8" s="113"/>
      <c r="V8" s="112">
        <v>81860566</v>
      </c>
      <c r="W8" s="113"/>
      <c r="X8" s="117">
        <v>82234530</v>
      </c>
      <c r="Y8" s="113"/>
      <c r="Z8" s="112">
        <v>79847615</v>
      </c>
      <c r="AA8" s="113"/>
      <c r="AB8" s="112">
        <v>2386915</v>
      </c>
      <c r="AC8" s="113"/>
      <c r="AD8" s="112">
        <v>3524685</v>
      </c>
      <c r="AE8" s="113"/>
      <c r="AF8" s="112">
        <v>3421264</v>
      </c>
      <c r="AG8" s="113"/>
      <c r="AH8" s="112">
        <v>103421</v>
      </c>
      <c r="AI8" s="113"/>
      <c r="AJ8" s="112">
        <v>11770449</v>
      </c>
      <c r="AK8" s="113"/>
      <c r="AL8" s="112">
        <v>11432619</v>
      </c>
      <c r="AM8" s="113"/>
      <c r="AN8" s="112">
        <v>505929</v>
      </c>
      <c r="AO8" s="113"/>
      <c r="AP8" s="118">
        <v>489793</v>
      </c>
      <c r="AQ8" s="113"/>
      <c r="AR8" s="112">
        <v>174540714</v>
      </c>
      <c r="AS8" s="113"/>
      <c r="AT8" s="117">
        <v>985922295</v>
      </c>
      <c r="AU8" s="109"/>
      <c r="AV8" s="119">
        <v>234.2</v>
      </c>
      <c r="AW8" s="109" t="s">
        <v>21</v>
      </c>
      <c r="AX8" s="109" t="s">
        <v>1675</v>
      </c>
    </row>
    <row r="9" spans="1:50">
      <c r="A9" s="109" t="s">
        <v>1690</v>
      </c>
      <c r="B9" s="109" t="s">
        <v>1691</v>
      </c>
      <c r="C9" s="109" t="s">
        <v>1692</v>
      </c>
      <c r="D9" s="110">
        <v>5066</v>
      </c>
      <c r="E9" s="111">
        <v>50066</v>
      </c>
      <c r="F9" s="109" t="s">
        <v>1686</v>
      </c>
      <c r="G9" s="109" t="s">
        <v>1672</v>
      </c>
      <c r="H9" s="112">
        <v>8608208</v>
      </c>
      <c r="I9" s="113">
        <v>2703</v>
      </c>
      <c r="J9" s="109" t="s">
        <v>1673</v>
      </c>
      <c r="K9" s="109" t="s">
        <v>1674</v>
      </c>
      <c r="L9" s="114">
        <v>1148</v>
      </c>
      <c r="M9" s="109"/>
      <c r="N9" s="115">
        <v>158</v>
      </c>
      <c r="O9" s="113"/>
      <c r="P9" s="116">
        <v>18.0276</v>
      </c>
      <c r="Q9" s="113"/>
      <c r="R9" s="116">
        <v>6.3144</v>
      </c>
      <c r="S9" s="113" t="s">
        <v>1693</v>
      </c>
      <c r="T9" s="116">
        <v>19.723500000000001</v>
      </c>
      <c r="U9" s="113"/>
      <c r="V9" s="112">
        <v>82996946</v>
      </c>
      <c r="W9" s="113"/>
      <c r="X9" s="117">
        <v>70519745</v>
      </c>
      <c r="Y9" s="113"/>
      <c r="Z9" s="112">
        <v>69510641</v>
      </c>
      <c r="AA9" s="113"/>
      <c r="AB9" s="112">
        <v>1009104</v>
      </c>
      <c r="AC9" s="113"/>
      <c r="AD9" s="112">
        <v>4177041</v>
      </c>
      <c r="AE9" s="113"/>
      <c r="AF9" s="112">
        <v>3855798</v>
      </c>
      <c r="AG9" s="113"/>
      <c r="AH9" s="112">
        <v>321243</v>
      </c>
      <c r="AI9" s="113"/>
      <c r="AJ9" s="112">
        <v>10533049</v>
      </c>
      <c r="AK9" s="113"/>
      <c r="AL9" s="112">
        <v>10388783</v>
      </c>
      <c r="AM9" s="113"/>
      <c r="AN9" s="112">
        <v>631507</v>
      </c>
      <c r="AO9" s="113"/>
      <c r="AP9" s="118">
        <v>582079</v>
      </c>
      <c r="AQ9" s="113"/>
      <c r="AR9" s="112">
        <v>76049871</v>
      </c>
      <c r="AS9" s="113"/>
      <c r="AT9" s="117">
        <v>480210760</v>
      </c>
      <c r="AU9" s="109" t="s">
        <v>1693</v>
      </c>
      <c r="AV9" s="119">
        <v>207.84</v>
      </c>
      <c r="AW9" s="109" t="s">
        <v>21</v>
      </c>
      <c r="AX9" s="109" t="s">
        <v>1694</v>
      </c>
    </row>
    <row r="10" spans="1:50">
      <c r="A10" s="109" t="s">
        <v>1695</v>
      </c>
      <c r="B10" s="109" t="s">
        <v>1696</v>
      </c>
      <c r="C10" s="109" t="s">
        <v>1697</v>
      </c>
      <c r="D10" s="110">
        <v>1003</v>
      </c>
      <c r="E10" s="111">
        <v>10003</v>
      </c>
      <c r="F10" s="109" t="s">
        <v>1686</v>
      </c>
      <c r="G10" s="109" t="s">
        <v>1672</v>
      </c>
      <c r="H10" s="112">
        <v>4181019</v>
      </c>
      <c r="I10" s="113">
        <v>2428</v>
      </c>
      <c r="J10" s="109" t="s">
        <v>1680</v>
      </c>
      <c r="K10" s="109" t="s">
        <v>1674</v>
      </c>
      <c r="L10" s="114">
        <v>154</v>
      </c>
      <c r="M10" s="109"/>
      <c r="N10" s="115">
        <v>86</v>
      </c>
      <c r="O10" s="113"/>
      <c r="P10" s="116">
        <v>7.3029000000000002</v>
      </c>
      <c r="Q10" s="113"/>
      <c r="R10" s="116">
        <v>2.3538000000000001</v>
      </c>
      <c r="S10" s="113"/>
      <c r="T10" s="116">
        <v>57.774500000000003</v>
      </c>
      <c r="U10" s="113"/>
      <c r="V10" s="112">
        <v>5714964</v>
      </c>
      <c r="W10" s="113"/>
      <c r="X10" s="117">
        <v>5260506</v>
      </c>
      <c r="Y10" s="113"/>
      <c r="Z10" s="112">
        <v>5241369</v>
      </c>
      <c r="AA10" s="113"/>
      <c r="AB10" s="112">
        <v>19137</v>
      </c>
      <c r="AC10" s="113"/>
      <c r="AD10" s="112">
        <v>726323</v>
      </c>
      <c r="AE10" s="113"/>
      <c r="AF10" s="112">
        <v>717709</v>
      </c>
      <c r="AG10" s="113"/>
      <c r="AH10" s="112">
        <v>8614</v>
      </c>
      <c r="AI10" s="113" t="s">
        <v>1698</v>
      </c>
      <c r="AJ10" s="112">
        <v>2876932</v>
      </c>
      <c r="AK10" s="113"/>
      <c r="AL10" s="112">
        <v>2870560</v>
      </c>
      <c r="AM10" s="113"/>
      <c r="AN10" s="112">
        <v>321018</v>
      </c>
      <c r="AO10" s="113"/>
      <c r="AP10" s="118">
        <v>315916</v>
      </c>
      <c r="AQ10" s="113"/>
      <c r="AR10" s="112">
        <v>41465243</v>
      </c>
      <c r="AS10" s="113"/>
      <c r="AT10" s="117">
        <v>97602251</v>
      </c>
      <c r="AU10" s="109"/>
      <c r="AV10" s="119">
        <v>51</v>
      </c>
      <c r="AW10" s="109" t="s">
        <v>21</v>
      </c>
      <c r="AX10" s="109" t="s">
        <v>1694</v>
      </c>
    </row>
    <row r="11" spans="1:50">
      <c r="A11" s="109" t="s">
        <v>1695</v>
      </c>
      <c r="B11" s="109" t="s">
        <v>1696</v>
      </c>
      <c r="C11" s="109" t="s">
        <v>1697</v>
      </c>
      <c r="D11" s="110">
        <v>1003</v>
      </c>
      <c r="E11" s="111">
        <v>10003</v>
      </c>
      <c r="F11" s="109" t="s">
        <v>1686</v>
      </c>
      <c r="G11" s="109" t="s">
        <v>1672</v>
      </c>
      <c r="H11" s="112">
        <v>4181019</v>
      </c>
      <c r="I11" s="113">
        <v>2428</v>
      </c>
      <c r="J11" s="109" t="s">
        <v>1673</v>
      </c>
      <c r="K11" s="109" t="s">
        <v>1674</v>
      </c>
      <c r="L11" s="114">
        <v>338</v>
      </c>
      <c r="M11" s="109"/>
      <c r="N11" s="115">
        <v>56</v>
      </c>
      <c r="O11" s="113"/>
      <c r="P11" s="116">
        <v>16.707100000000001</v>
      </c>
      <c r="Q11" s="113"/>
      <c r="R11" s="116">
        <v>3.5198</v>
      </c>
      <c r="S11" s="113"/>
      <c r="T11" s="116">
        <v>87.046400000000006</v>
      </c>
      <c r="U11" s="113"/>
      <c r="V11" s="112">
        <v>23317516</v>
      </c>
      <c r="W11" s="113"/>
      <c r="X11" s="117">
        <v>22746421</v>
      </c>
      <c r="Y11" s="113"/>
      <c r="Z11" s="112">
        <v>22203578</v>
      </c>
      <c r="AA11" s="113"/>
      <c r="AB11" s="112">
        <v>542843</v>
      </c>
      <c r="AC11" s="113"/>
      <c r="AD11" s="112">
        <v>1393950</v>
      </c>
      <c r="AE11" s="113"/>
      <c r="AF11" s="112">
        <v>1328990</v>
      </c>
      <c r="AG11" s="113"/>
      <c r="AH11" s="112">
        <v>64960</v>
      </c>
      <c r="AI11" s="113"/>
      <c r="AJ11" s="112">
        <v>3791070</v>
      </c>
      <c r="AK11" s="113"/>
      <c r="AL11" s="112">
        <v>3700596</v>
      </c>
      <c r="AM11" s="113"/>
      <c r="AN11" s="112">
        <v>253575</v>
      </c>
      <c r="AO11" s="113"/>
      <c r="AP11" s="118">
        <v>242748</v>
      </c>
      <c r="AQ11" s="113"/>
      <c r="AR11" s="112">
        <v>115683733</v>
      </c>
      <c r="AS11" s="113"/>
      <c r="AT11" s="117">
        <v>407181618</v>
      </c>
      <c r="AU11" s="109"/>
      <c r="AV11" s="119">
        <v>76.3</v>
      </c>
      <c r="AW11" s="109" t="s">
        <v>21</v>
      </c>
      <c r="AX11" s="109" t="s">
        <v>1675</v>
      </c>
    </row>
    <row r="12" spans="1:50">
      <c r="A12" s="109" t="s">
        <v>1695</v>
      </c>
      <c r="B12" s="109" t="s">
        <v>1696</v>
      </c>
      <c r="C12" s="109" t="s">
        <v>1697</v>
      </c>
      <c r="D12" s="110">
        <v>1003</v>
      </c>
      <c r="E12" s="111">
        <v>10003</v>
      </c>
      <c r="F12" s="109" t="s">
        <v>1686</v>
      </c>
      <c r="G12" s="109" t="s">
        <v>1672</v>
      </c>
      <c r="H12" s="112">
        <v>4181019</v>
      </c>
      <c r="I12" s="113">
        <v>2428</v>
      </c>
      <c r="J12" s="109" t="s">
        <v>1682</v>
      </c>
      <c r="K12" s="109" t="s">
        <v>1681</v>
      </c>
      <c r="L12" s="114">
        <v>436</v>
      </c>
      <c r="M12" s="109"/>
      <c r="N12" s="115">
        <v>67</v>
      </c>
      <c r="O12" s="113"/>
      <c r="P12" s="116">
        <v>29.729199999999999</v>
      </c>
      <c r="Q12" s="113"/>
      <c r="R12" s="116">
        <v>20.751000000000001</v>
      </c>
      <c r="S12" s="113"/>
      <c r="T12" s="116">
        <v>33.01</v>
      </c>
      <c r="U12" s="113"/>
      <c r="V12" s="112">
        <v>22195183</v>
      </c>
      <c r="W12" s="113"/>
      <c r="X12" s="117">
        <v>22810502</v>
      </c>
      <c r="Y12" s="113"/>
      <c r="Z12" s="112">
        <v>22300695</v>
      </c>
      <c r="AA12" s="113"/>
      <c r="AB12" s="112">
        <v>509807</v>
      </c>
      <c r="AC12" s="113"/>
      <c r="AD12" s="112">
        <v>768699</v>
      </c>
      <c r="AE12" s="113"/>
      <c r="AF12" s="112">
        <v>750128</v>
      </c>
      <c r="AG12" s="113"/>
      <c r="AH12" s="112">
        <v>18571</v>
      </c>
      <c r="AI12" s="113"/>
      <c r="AJ12" s="112">
        <v>4189947</v>
      </c>
      <c r="AK12" s="113"/>
      <c r="AL12" s="112">
        <v>4093393</v>
      </c>
      <c r="AM12" s="113"/>
      <c r="AN12" s="112">
        <v>141215</v>
      </c>
      <c r="AO12" s="113"/>
      <c r="AP12" s="118">
        <v>137738</v>
      </c>
      <c r="AQ12" s="113"/>
      <c r="AR12" s="112">
        <v>24761705</v>
      </c>
      <c r="AS12" s="113"/>
      <c r="AT12" s="117">
        <v>513830968</v>
      </c>
      <c r="AU12" s="109"/>
      <c r="AV12" s="119">
        <v>776.08</v>
      </c>
      <c r="AW12" s="109" t="s">
        <v>21</v>
      </c>
      <c r="AX12" s="109" t="s">
        <v>1675</v>
      </c>
    </row>
    <row r="13" spans="1:50">
      <c r="A13" s="109" t="s">
        <v>1699</v>
      </c>
      <c r="B13" s="109" t="s">
        <v>1700</v>
      </c>
      <c r="C13" s="109" t="s">
        <v>1701</v>
      </c>
      <c r="D13" s="110">
        <v>3019</v>
      </c>
      <c r="E13" s="111">
        <v>30019</v>
      </c>
      <c r="F13" s="109" t="s">
        <v>1686</v>
      </c>
      <c r="G13" s="109" t="s">
        <v>1672</v>
      </c>
      <c r="H13" s="112">
        <v>5441567</v>
      </c>
      <c r="I13" s="113">
        <v>2406</v>
      </c>
      <c r="J13" s="109" t="s">
        <v>1673</v>
      </c>
      <c r="K13" s="109" t="s">
        <v>1674</v>
      </c>
      <c r="L13" s="114">
        <v>286</v>
      </c>
      <c r="M13" s="109"/>
      <c r="N13" s="115">
        <v>61</v>
      </c>
      <c r="O13" s="113"/>
      <c r="P13" s="116">
        <v>17.097100000000001</v>
      </c>
      <c r="Q13" s="113"/>
      <c r="R13" s="116">
        <v>4.4253999999999998</v>
      </c>
      <c r="S13" s="113" t="s">
        <v>1693</v>
      </c>
      <c r="T13" s="116">
        <v>75.514099999999999</v>
      </c>
      <c r="U13" s="113" t="s">
        <v>1693</v>
      </c>
      <c r="V13" s="112">
        <v>16431036</v>
      </c>
      <c r="W13" s="113"/>
      <c r="X13" s="117">
        <v>16168711</v>
      </c>
      <c r="Y13" s="113"/>
      <c r="Z13" s="112">
        <v>16089713</v>
      </c>
      <c r="AA13" s="113"/>
      <c r="AB13" s="112">
        <v>78998</v>
      </c>
      <c r="AC13" s="113"/>
      <c r="AD13" s="112">
        <v>945947</v>
      </c>
      <c r="AE13" s="113"/>
      <c r="AF13" s="112">
        <v>941080</v>
      </c>
      <c r="AG13" s="113"/>
      <c r="AH13" s="112">
        <v>4867</v>
      </c>
      <c r="AI13" s="113"/>
      <c r="AJ13" s="112">
        <v>3121305</v>
      </c>
      <c r="AK13" s="113"/>
      <c r="AL13" s="112">
        <v>3101700</v>
      </c>
      <c r="AM13" s="113"/>
      <c r="AN13" s="112">
        <v>182557</v>
      </c>
      <c r="AO13" s="113"/>
      <c r="AP13" s="118">
        <v>181391</v>
      </c>
      <c r="AQ13" s="113"/>
      <c r="AR13" s="112">
        <v>71064786</v>
      </c>
      <c r="AS13" s="113" t="s">
        <v>1693</v>
      </c>
      <c r="AT13" s="117">
        <v>314489396</v>
      </c>
      <c r="AU13" s="109" t="s">
        <v>1693</v>
      </c>
      <c r="AV13" s="119">
        <v>74.900000000000006</v>
      </c>
      <c r="AW13" s="109" t="s">
        <v>21</v>
      </c>
      <c r="AX13" s="109" t="s">
        <v>1694</v>
      </c>
    </row>
    <row r="14" spans="1:50">
      <c r="A14" s="109" t="s">
        <v>1699</v>
      </c>
      <c r="B14" s="109" t="s">
        <v>1700</v>
      </c>
      <c r="C14" s="109" t="s">
        <v>1701</v>
      </c>
      <c r="D14" s="110">
        <v>3019</v>
      </c>
      <c r="E14" s="111">
        <v>30019</v>
      </c>
      <c r="F14" s="109" t="s">
        <v>1686</v>
      </c>
      <c r="G14" s="109" t="s">
        <v>1672</v>
      </c>
      <c r="H14" s="112">
        <v>5441567</v>
      </c>
      <c r="I14" s="113">
        <v>2406</v>
      </c>
      <c r="J14" s="109" t="s">
        <v>1682</v>
      </c>
      <c r="K14" s="109" t="s">
        <v>1674</v>
      </c>
      <c r="L14" s="114">
        <v>357</v>
      </c>
      <c r="M14" s="109"/>
      <c r="N14" s="115">
        <v>84</v>
      </c>
      <c r="O14" s="113"/>
      <c r="P14" s="116">
        <v>19.690899999999999</v>
      </c>
      <c r="Q14" s="113"/>
      <c r="R14" s="116">
        <v>13.449400000000001</v>
      </c>
      <c r="S14" s="113" t="s">
        <v>1693</v>
      </c>
      <c r="T14" s="116">
        <v>29.793900000000001</v>
      </c>
      <c r="U14" s="113" t="s">
        <v>1693</v>
      </c>
      <c r="V14" s="112">
        <v>16896038</v>
      </c>
      <c r="W14" s="113"/>
      <c r="X14" s="117">
        <v>17498310</v>
      </c>
      <c r="Y14" s="113"/>
      <c r="Z14" s="112">
        <v>16621821</v>
      </c>
      <c r="AA14" s="113"/>
      <c r="AB14" s="112">
        <v>876489</v>
      </c>
      <c r="AC14" s="113"/>
      <c r="AD14" s="112">
        <v>882766</v>
      </c>
      <c r="AE14" s="113"/>
      <c r="AF14" s="112">
        <v>844136</v>
      </c>
      <c r="AG14" s="113"/>
      <c r="AH14" s="112">
        <v>38630</v>
      </c>
      <c r="AI14" s="113"/>
      <c r="AJ14" s="112">
        <v>4453116</v>
      </c>
      <c r="AK14" s="113"/>
      <c r="AL14" s="112">
        <v>4225898</v>
      </c>
      <c r="AM14" s="113"/>
      <c r="AN14" s="112">
        <v>224140</v>
      </c>
      <c r="AO14" s="113"/>
      <c r="AP14" s="118">
        <v>214329</v>
      </c>
      <c r="AQ14" s="113"/>
      <c r="AR14" s="112">
        <v>25150117</v>
      </c>
      <c r="AS14" s="113" t="s">
        <v>1693</v>
      </c>
      <c r="AT14" s="117">
        <v>338253606</v>
      </c>
      <c r="AU14" s="109" t="s">
        <v>1693</v>
      </c>
      <c r="AV14" s="119">
        <v>446.94</v>
      </c>
      <c r="AW14" s="109" t="s">
        <v>21</v>
      </c>
      <c r="AX14" s="109" t="s">
        <v>1694</v>
      </c>
    </row>
    <row r="15" spans="1:50">
      <c r="A15" s="109" t="s">
        <v>1702</v>
      </c>
      <c r="B15" s="109" t="s">
        <v>1703</v>
      </c>
      <c r="C15" s="109" t="s">
        <v>1704</v>
      </c>
      <c r="D15" s="110">
        <v>6008</v>
      </c>
      <c r="E15" s="111">
        <v>60008</v>
      </c>
      <c r="F15" s="109" t="s">
        <v>1686</v>
      </c>
      <c r="G15" s="109" t="s">
        <v>1672</v>
      </c>
      <c r="H15" s="112">
        <v>4944332</v>
      </c>
      <c r="I15" s="113">
        <v>2157</v>
      </c>
      <c r="J15" s="109" t="s">
        <v>1680</v>
      </c>
      <c r="K15" s="109" t="s">
        <v>1674</v>
      </c>
      <c r="L15" s="114">
        <v>56</v>
      </c>
      <c r="M15" s="109"/>
      <c r="N15" s="115">
        <v>29</v>
      </c>
      <c r="O15" s="113"/>
      <c r="P15" s="116">
        <v>12.147399999999999</v>
      </c>
      <c r="Q15" s="113"/>
      <c r="R15" s="116">
        <v>2.9095</v>
      </c>
      <c r="S15" s="113"/>
      <c r="T15" s="116">
        <v>48.3795</v>
      </c>
      <c r="U15" s="113"/>
      <c r="V15" s="112">
        <v>3257209</v>
      </c>
      <c r="W15" s="113"/>
      <c r="X15" s="117">
        <v>3247125</v>
      </c>
      <c r="Y15" s="113"/>
      <c r="Z15" s="112">
        <v>3236011</v>
      </c>
      <c r="AA15" s="113"/>
      <c r="AB15" s="112">
        <v>11114</v>
      </c>
      <c r="AC15" s="113"/>
      <c r="AD15" s="112">
        <v>268268</v>
      </c>
      <c r="AE15" s="113"/>
      <c r="AF15" s="112">
        <v>266396</v>
      </c>
      <c r="AG15" s="113"/>
      <c r="AH15" s="112">
        <v>1872</v>
      </c>
      <c r="AI15" s="113"/>
      <c r="AJ15" s="112">
        <v>1940638</v>
      </c>
      <c r="AK15" s="113"/>
      <c r="AL15" s="112">
        <v>1929524</v>
      </c>
      <c r="AM15" s="113"/>
      <c r="AN15" s="112">
        <v>176143</v>
      </c>
      <c r="AO15" s="113"/>
      <c r="AP15" s="118">
        <v>174271</v>
      </c>
      <c r="AQ15" s="113"/>
      <c r="AR15" s="112">
        <v>12888105</v>
      </c>
      <c r="AS15" s="113"/>
      <c r="AT15" s="117">
        <v>37497523</v>
      </c>
      <c r="AU15" s="109"/>
      <c r="AV15" s="119">
        <v>43.59</v>
      </c>
      <c r="AW15" s="109" t="s">
        <v>21</v>
      </c>
      <c r="AX15" s="109" t="s">
        <v>1675</v>
      </c>
    </row>
    <row r="16" spans="1:50">
      <c r="A16" s="109" t="s">
        <v>1705</v>
      </c>
      <c r="B16" s="109" t="s">
        <v>1706</v>
      </c>
      <c r="C16" s="109" t="s">
        <v>1707</v>
      </c>
      <c r="D16" s="110">
        <v>3034</v>
      </c>
      <c r="E16" s="111">
        <v>30034</v>
      </c>
      <c r="F16" s="109" t="s">
        <v>1708</v>
      </c>
      <c r="G16" s="109" t="s">
        <v>1672</v>
      </c>
      <c r="H16" s="112">
        <v>2203663</v>
      </c>
      <c r="I16" s="113">
        <v>1888</v>
      </c>
      <c r="J16" s="109" t="s">
        <v>1680</v>
      </c>
      <c r="K16" s="109" t="s">
        <v>1674</v>
      </c>
      <c r="L16" s="114">
        <v>38</v>
      </c>
      <c r="M16" s="109"/>
      <c r="N16" s="115">
        <v>18</v>
      </c>
      <c r="O16" s="113"/>
      <c r="P16" s="116">
        <v>19.6769</v>
      </c>
      <c r="Q16" s="113"/>
      <c r="R16" s="116">
        <v>5.7127999999999997</v>
      </c>
      <c r="S16" s="113" t="s">
        <v>1693</v>
      </c>
      <c r="T16" s="116">
        <v>35.373800000000003</v>
      </c>
      <c r="U16" s="113"/>
      <c r="V16" s="112">
        <v>2774375</v>
      </c>
      <c r="W16" s="113"/>
      <c r="X16" s="117">
        <v>2676810</v>
      </c>
      <c r="Y16" s="113"/>
      <c r="Z16" s="112">
        <v>2588105</v>
      </c>
      <c r="AA16" s="113"/>
      <c r="AB16" s="112">
        <v>88705</v>
      </c>
      <c r="AC16" s="113"/>
      <c r="AD16" s="112">
        <v>138492</v>
      </c>
      <c r="AE16" s="113"/>
      <c r="AF16" s="112">
        <v>131530</v>
      </c>
      <c r="AG16" s="113"/>
      <c r="AH16" s="112">
        <v>6962</v>
      </c>
      <c r="AI16" s="113"/>
      <c r="AJ16" s="112">
        <v>1046361</v>
      </c>
      <c r="AK16" s="113"/>
      <c r="AL16" s="112">
        <v>1044905</v>
      </c>
      <c r="AM16" s="113"/>
      <c r="AN16" s="112">
        <v>58730</v>
      </c>
      <c r="AO16" s="113"/>
      <c r="AP16" s="118">
        <v>58193</v>
      </c>
      <c r="AQ16" s="113"/>
      <c r="AR16" s="112">
        <v>4652718</v>
      </c>
      <c r="AS16" s="113"/>
      <c r="AT16" s="117">
        <v>26579844</v>
      </c>
      <c r="AU16" s="109" t="s">
        <v>1693</v>
      </c>
      <c r="AV16" s="119">
        <v>57.6</v>
      </c>
      <c r="AW16" s="109" t="s">
        <v>21</v>
      </c>
      <c r="AX16" s="109" t="s">
        <v>1694</v>
      </c>
    </row>
    <row r="17" spans="1:50">
      <c r="A17" s="109" t="s">
        <v>1705</v>
      </c>
      <c r="B17" s="109" t="s">
        <v>1706</v>
      </c>
      <c r="C17" s="109" t="s">
        <v>1707</v>
      </c>
      <c r="D17" s="110">
        <v>3034</v>
      </c>
      <c r="E17" s="111">
        <v>30034</v>
      </c>
      <c r="F17" s="109" t="s">
        <v>1708</v>
      </c>
      <c r="G17" s="109" t="s">
        <v>1672</v>
      </c>
      <c r="H17" s="112">
        <v>2203663</v>
      </c>
      <c r="I17" s="113">
        <v>1888</v>
      </c>
      <c r="J17" s="109" t="s">
        <v>1673</v>
      </c>
      <c r="K17" s="109" t="s">
        <v>1674</v>
      </c>
      <c r="L17" s="114">
        <v>54</v>
      </c>
      <c r="M17" s="109"/>
      <c r="N17" s="115">
        <v>9</v>
      </c>
      <c r="O17" s="113"/>
      <c r="P17" s="116">
        <v>26.092600000000001</v>
      </c>
      <c r="Q17" s="113"/>
      <c r="R17" s="116">
        <v>4.7674000000000003</v>
      </c>
      <c r="S17" s="113" t="s">
        <v>1693</v>
      </c>
      <c r="T17" s="116">
        <v>36.698</v>
      </c>
      <c r="U17" s="113"/>
      <c r="V17" s="112">
        <v>4289979</v>
      </c>
      <c r="W17" s="113"/>
      <c r="X17" s="117">
        <v>4659371</v>
      </c>
      <c r="Y17" s="113"/>
      <c r="Z17" s="112">
        <v>4169492</v>
      </c>
      <c r="AA17" s="113"/>
      <c r="AB17" s="112">
        <v>489879</v>
      </c>
      <c r="AC17" s="113"/>
      <c r="AD17" s="112">
        <v>180401</v>
      </c>
      <c r="AE17" s="113"/>
      <c r="AF17" s="112">
        <v>159796</v>
      </c>
      <c r="AG17" s="113"/>
      <c r="AH17" s="112">
        <v>20605</v>
      </c>
      <c r="AI17" s="113"/>
      <c r="AJ17" s="112">
        <v>845652</v>
      </c>
      <c r="AK17" s="113"/>
      <c r="AL17" s="112">
        <v>734915</v>
      </c>
      <c r="AM17" s="113"/>
      <c r="AN17" s="112">
        <v>32887</v>
      </c>
      <c r="AO17" s="113"/>
      <c r="AP17" s="118">
        <v>28462</v>
      </c>
      <c r="AQ17" s="113"/>
      <c r="AR17" s="112">
        <v>5864191</v>
      </c>
      <c r="AS17" s="113"/>
      <c r="AT17" s="117">
        <v>27957087</v>
      </c>
      <c r="AU17" s="109" t="s">
        <v>1693</v>
      </c>
      <c r="AV17" s="119">
        <v>29.4</v>
      </c>
      <c r="AW17" s="109" t="s">
        <v>21</v>
      </c>
      <c r="AX17" s="109" t="s">
        <v>1694</v>
      </c>
    </row>
    <row r="18" spans="1:50">
      <c r="A18" s="109" t="s">
        <v>1705</v>
      </c>
      <c r="B18" s="109" t="s">
        <v>1706</v>
      </c>
      <c r="C18" s="109" t="s">
        <v>1707</v>
      </c>
      <c r="D18" s="110">
        <v>3034</v>
      </c>
      <c r="E18" s="111">
        <v>30034</v>
      </c>
      <c r="F18" s="109" t="s">
        <v>1708</v>
      </c>
      <c r="G18" s="109" t="s">
        <v>1672</v>
      </c>
      <c r="H18" s="112">
        <v>2203663</v>
      </c>
      <c r="I18" s="113">
        <v>1888</v>
      </c>
      <c r="J18" s="109" t="s">
        <v>1682</v>
      </c>
      <c r="K18" s="109" t="s">
        <v>1681</v>
      </c>
      <c r="L18" s="114">
        <v>149</v>
      </c>
      <c r="M18" s="109"/>
      <c r="N18" s="115">
        <v>28</v>
      </c>
      <c r="O18" s="113"/>
      <c r="P18" s="116">
        <v>38.328299999999999</v>
      </c>
      <c r="Q18" s="113"/>
      <c r="R18" s="116">
        <v>29.584599999999998</v>
      </c>
      <c r="S18" s="113" t="s">
        <v>1693</v>
      </c>
      <c r="T18" s="116">
        <v>45.747900000000001</v>
      </c>
      <c r="U18" s="113"/>
      <c r="V18" s="112">
        <v>6001808</v>
      </c>
      <c r="W18" s="113"/>
      <c r="X18" s="117">
        <v>5996542</v>
      </c>
      <c r="Y18" s="113"/>
      <c r="Z18" s="112">
        <v>5596811</v>
      </c>
      <c r="AA18" s="113"/>
      <c r="AB18" s="112">
        <v>399731</v>
      </c>
      <c r="AC18" s="113"/>
      <c r="AD18" s="112">
        <v>155174</v>
      </c>
      <c r="AE18" s="113"/>
      <c r="AF18" s="112">
        <v>146023</v>
      </c>
      <c r="AG18" s="113"/>
      <c r="AH18" s="112">
        <v>9151</v>
      </c>
      <c r="AI18" s="113"/>
      <c r="AJ18" s="112">
        <v>1094365</v>
      </c>
      <c r="AK18" s="113"/>
      <c r="AL18" s="112">
        <v>1036558</v>
      </c>
      <c r="AM18" s="113"/>
      <c r="AN18" s="112">
        <v>30902</v>
      </c>
      <c r="AO18" s="113"/>
      <c r="AP18" s="118">
        <v>28513</v>
      </c>
      <c r="AQ18" s="113"/>
      <c r="AR18" s="112">
        <v>6680248</v>
      </c>
      <c r="AS18" s="113"/>
      <c r="AT18" s="117">
        <v>197632189</v>
      </c>
      <c r="AU18" s="109" t="s">
        <v>1693</v>
      </c>
      <c r="AV18" s="119">
        <v>400.4</v>
      </c>
      <c r="AW18" s="109" t="s">
        <v>21</v>
      </c>
      <c r="AX18" s="109" t="s">
        <v>1694</v>
      </c>
    </row>
    <row r="19" spans="1:50">
      <c r="A19" s="109" t="s">
        <v>1709</v>
      </c>
      <c r="B19" s="109" t="s">
        <v>1710</v>
      </c>
      <c r="C19" s="109" t="s">
        <v>1711</v>
      </c>
      <c r="D19" s="110">
        <v>4034</v>
      </c>
      <c r="E19" s="111">
        <v>40034</v>
      </c>
      <c r="F19" s="109" t="s">
        <v>1712</v>
      </c>
      <c r="G19" s="109" t="s">
        <v>1672</v>
      </c>
      <c r="H19" s="112">
        <v>5502379</v>
      </c>
      <c r="I19" s="113">
        <v>1452</v>
      </c>
      <c r="J19" s="109" t="s">
        <v>1673</v>
      </c>
      <c r="K19" s="109" t="s">
        <v>1674</v>
      </c>
      <c r="L19" s="114">
        <v>76</v>
      </c>
      <c r="M19" s="109"/>
      <c r="N19" s="115">
        <v>18</v>
      </c>
      <c r="O19" s="113"/>
      <c r="P19" s="116">
        <v>21.7622</v>
      </c>
      <c r="Q19" s="113"/>
      <c r="R19" s="116">
        <v>7.3830999999999998</v>
      </c>
      <c r="S19" s="113" t="s">
        <v>1693</v>
      </c>
      <c r="T19" s="116">
        <v>35.960099999999997</v>
      </c>
      <c r="U19" s="113"/>
      <c r="V19" s="112">
        <v>7212362</v>
      </c>
      <c r="W19" s="113"/>
      <c r="X19" s="117">
        <v>7598157</v>
      </c>
      <c r="Y19" s="113"/>
      <c r="Z19" s="112">
        <v>7178627</v>
      </c>
      <c r="AA19" s="113"/>
      <c r="AB19" s="112">
        <v>419530</v>
      </c>
      <c r="AC19" s="113"/>
      <c r="AD19" s="112">
        <v>362201</v>
      </c>
      <c r="AE19" s="113"/>
      <c r="AF19" s="112">
        <v>329867</v>
      </c>
      <c r="AG19" s="113"/>
      <c r="AH19" s="112">
        <v>32334</v>
      </c>
      <c r="AI19" s="113"/>
      <c r="AJ19" s="112">
        <v>1899556</v>
      </c>
      <c r="AK19" s="113"/>
      <c r="AL19" s="112">
        <v>1794673</v>
      </c>
      <c r="AM19" s="113"/>
      <c r="AN19" s="112">
        <v>90549</v>
      </c>
      <c r="AO19" s="113"/>
      <c r="AP19" s="118">
        <v>82465</v>
      </c>
      <c r="AQ19" s="113"/>
      <c r="AR19" s="112">
        <v>11862059</v>
      </c>
      <c r="AS19" s="113"/>
      <c r="AT19" s="117">
        <v>87578321</v>
      </c>
      <c r="AU19" s="109" t="s">
        <v>1693</v>
      </c>
      <c r="AV19" s="119">
        <v>49.84</v>
      </c>
      <c r="AW19" s="109" t="s">
        <v>21</v>
      </c>
      <c r="AX19" s="109" t="s">
        <v>1694</v>
      </c>
    </row>
    <row r="20" spans="1:50">
      <c r="A20" s="109" t="s">
        <v>1713</v>
      </c>
      <c r="B20" s="109" t="s">
        <v>1714</v>
      </c>
      <c r="C20" s="109" t="s">
        <v>1715</v>
      </c>
      <c r="D20" s="110">
        <v>8006</v>
      </c>
      <c r="E20" s="111">
        <v>80006</v>
      </c>
      <c r="F20" s="109" t="s">
        <v>1686</v>
      </c>
      <c r="G20" s="109" t="s">
        <v>1672</v>
      </c>
      <c r="H20" s="112">
        <v>2374203</v>
      </c>
      <c r="I20" s="113">
        <v>1431</v>
      </c>
      <c r="J20" s="109" t="s">
        <v>1680</v>
      </c>
      <c r="K20" s="109" t="s">
        <v>1674</v>
      </c>
      <c r="L20" s="114">
        <v>156</v>
      </c>
      <c r="M20" s="109"/>
      <c r="N20" s="115">
        <v>41</v>
      </c>
      <c r="O20" s="113"/>
      <c r="P20" s="116">
        <v>17.200199999999999</v>
      </c>
      <c r="Q20" s="113"/>
      <c r="R20" s="116">
        <v>6.9672999999999998</v>
      </c>
      <c r="S20" s="113"/>
      <c r="T20" s="116">
        <v>19.858599999999999</v>
      </c>
      <c r="U20" s="113"/>
      <c r="V20" s="112">
        <v>9004264</v>
      </c>
      <c r="W20" s="113"/>
      <c r="X20" s="117">
        <v>9327859</v>
      </c>
      <c r="Y20" s="113"/>
      <c r="Z20" s="112">
        <v>9063803</v>
      </c>
      <c r="AA20" s="113"/>
      <c r="AB20" s="112">
        <v>264056</v>
      </c>
      <c r="AC20" s="113"/>
      <c r="AD20" s="112">
        <v>590892</v>
      </c>
      <c r="AE20" s="113"/>
      <c r="AF20" s="112">
        <v>526960</v>
      </c>
      <c r="AG20" s="113"/>
      <c r="AH20" s="112">
        <v>63932</v>
      </c>
      <c r="AI20" s="113"/>
      <c r="AJ20" s="112">
        <v>3900081</v>
      </c>
      <c r="AK20" s="113"/>
      <c r="AL20" s="112">
        <v>3745938</v>
      </c>
      <c r="AM20" s="113"/>
      <c r="AN20" s="112">
        <v>267096</v>
      </c>
      <c r="AO20" s="113"/>
      <c r="AP20" s="118">
        <v>226007</v>
      </c>
      <c r="AQ20" s="113"/>
      <c r="AR20" s="112">
        <v>10464678</v>
      </c>
      <c r="AS20" s="113"/>
      <c r="AT20" s="117">
        <v>72910951</v>
      </c>
      <c r="AU20" s="109"/>
      <c r="AV20" s="119">
        <v>119.78</v>
      </c>
      <c r="AW20" s="109" t="s">
        <v>21</v>
      </c>
      <c r="AX20" s="109" t="s">
        <v>1675</v>
      </c>
    </row>
    <row r="21" spans="1:50">
      <c r="A21" s="109" t="s">
        <v>1713</v>
      </c>
      <c r="B21" s="109" t="s">
        <v>1714</v>
      </c>
      <c r="C21" s="109" t="s">
        <v>1715</v>
      </c>
      <c r="D21" s="110">
        <v>8006</v>
      </c>
      <c r="E21" s="111">
        <v>80006</v>
      </c>
      <c r="F21" s="109" t="s">
        <v>1686</v>
      </c>
      <c r="G21" s="109" t="s">
        <v>1672</v>
      </c>
      <c r="H21" s="112">
        <v>2374203</v>
      </c>
      <c r="I21" s="113">
        <v>1431</v>
      </c>
      <c r="J21" s="109" t="s">
        <v>1682</v>
      </c>
      <c r="K21" s="109" t="s">
        <v>1681</v>
      </c>
      <c r="L21" s="114">
        <v>44</v>
      </c>
      <c r="M21" s="109"/>
      <c r="N21" s="115">
        <v>12</v>
      </c>
      <c r="O21" s="113"/>
      <c r="P21" s="116">
        <v>27.563099999999999</v>
      </c>
      <c r="Q21" s="113"/>
      <c r="R21" s="116">
        <v>11.5166</v>
      </c>
      <c r="S21" s="113"/>
      <c r="T21" s="116">
        <v>21.7837</v>
      </c>
      <c r="U21" s="113"/>
      <c r="V21" s="112">
        <v>6222945</v>
      </c>
      <c r="W21" s="113"/>
      <c r="X21" s="117">
        <v>6197643</v>
      </c>
      <c r="Y21" s="113"/>
      <c r="Z21" s="112">
        <v>6048702</v>
      </c>
      <c r="AA21" s="113"/>
      <c r="AB21" s="112">
        <v>148941</v>
      </c>
      <c r="AC21" s="113"/>
      <c r="AD21" s="112">
        <v>228257</v>
      </c>
      <c r="AE21" s="113"/>
      <c r="AF21" s="112">
        <v>219449</v>
      </c>
      <c r="AG21" s="113"/>
      <c r="AH21" s="112">
        <v>8808</v>
      </c>
      <c r="AI21" s="113"/>
      <c r="AJ21" s="112">
        <v>2010537</v>
      </c>
      <c r="AK21" s="113"/>
      <c r="AL21" s="112">
        <v>1917204</v>
      </c>
      <c r="AM21" s="113"/>
      <c r="AN21" s="112">
        <v>74540</v>
      </c>
      <c r="AO21" s="113"/>
      <c r="AP21" s="118">
        <v>70293</v>
      </c>
      <c r="AQ21" s="113"/>
      <c r="AR21" s="112">
        <v>4780402</v>
      </c>
      <c r="AS21" s="113"/>
      <c r="AT21" s="117">
        <v>55053882</v>
      </c>
      <c r="AU21" s="109"/>
      <c r="AV21" s="119">
        <v>72.760000000000005</v>
      </c>
      <c r="AW21" s="109" t="s">
        <v>21</v>
      </c>
      <c r="AX21" s="109" t="s">
        <v>1675</v>
      </c>
    </row>
    <row r="22" spans="1:50">
      <c r="A22" s="109" t="s">
        <v>1713</v>
      </c>
      <c r="B22" s="109" t="s">
        <v>1714</v>
      </c>
      <c r="C22" s="109" t="s">
        <v>1715</v>
      </c>
      <c r="D22" s="110">
        <v>8006</v>
      </c>
      <c r="E22" s="111">
        <v>80006</v>
      </c>
      <c r="F22" s="109" t="s">
        <v>1686</v>
      </c>
      <c r="G22" s="109" t="s">
        <v>1672</v>
      </c>
      <c r="H22" s="112">
        <v>2374203</v>
      </c>
      <c r="I22" s="113">
        <v>1431</v>
      </c>
      <c r="J22" s="109" t="s">
        <v>1682</v>
      </c>
      <c r="K22" s="109" t="s">
        <v>1674</v>
      </c>
      <c r="L22" s="114">
        <v>8</v>
      </c>
      <c r="M22" s="109"/>
      <c r="N22" s="115">
        <v>3</v>
      </c>
      <c r="O22" s="113"/>
      <c r="P22" s="116">
        <v>20.484200000000001</v>
      </c>
      <c r="Q22" s="113"/>
      <c r="R22" s="116">
        <v>8.6130999999999993</v>
      </c>
      <c r="S22" s="113"/>
      <c r="T22" s="116">
        <v>18.016100000000002</v>
      </c>
      <c r="U22" s="113"/>
      <c r="V22" s="112">
        <v>203262</v>
      </c>
      <c r="W22" s="113"/>
      <c r="X22" s="117">
        <v>223786</v>
      </c>
      <c r="Y22" s="113"/>
      <c r="Z22" s="112">
        <v>197570</v>
      </c>
      <c r="AA22" s="113"/>
      <c r="AB22" s="112">
        <v>26216</v>
      </c>
      <c r="AC22" s="113"/>
      <c r="AD22" s="112">
        <v>12511</v>
      </c>
      <c r="AE22" s="113"/>
      <c r="AF22" s="112">
        <v>9645</v>
      </c>
      <c r="AG22" s="113"/>
      <c r="AH22" s="112">
        <v>2866</v>
      </c>
      <c r="AI22" s="113"/>
      <c r="AJ22" s="112">
        <v>115030</v>
      </c>
      <c r="AK22" s="113"/>
      <c r="AL22" s="112">
        <v>98743</v>
      </c>
      <c r="AM22" s="113"/>
      <c r="AN22" s="112">
        <v>6243</v>
      </c>
      <c r="AO22" s="113"/>
      <c r="AP22" s="118">
        <v>4937</v>
      </c>
      <c r="AQ22" s="113"/>
      <c r="AR22" s="112">
        <v>173765</v>
      </c>
      <c r="AS22" s="113"/>
      <c r="AT22" s="117">
        <v>1496661</v>
      </c>
      <c r="AU22" s="109"/>
      <c r="AV22" s="119">
        <v>26.32</v>
      </c>
      <c r="AW22" s="109" t="s">
        <v>21</v>
      </c>
      <c r="AX22" s="109" t="s">
        <v>1675</v>
      </c>
    </row>
    <row r="23" spans="1:50">
      <c r="A23" s="109" t="s">
        <v>1716</v>
      </c>
      <c r="B23" s="109" t="s">
        <v>1717</v>
      </c>
      <c r="C23" s="109" t="s">
        <v>1670</v>
      </c>
      <c r="D23" s="110">
        <v>2078</v>
      </c>
      <c r="E23" s="111">
        <v>20078</v>
      </c>
      <c r="F23" s="109" t="s">
        <v>1671</v>
      </c>
      <c r="G23" s="109" t="s">
        <v>1672</v>
      </c>
      <c r="H23" s="112">
        <v>18351295</v>
      </c>
      <c r="I23" s="113">
        <v>1133</v>
      </c>
      <c r="J23" s="109" t="s">
        <v>1682</v>
      </c>
      <c r="K23" s="109" t="s">
        <v>1674</v>
      </c>
      <c r="L23" s="114">
        <v>1122</v>
      </c>
      <c r="M23" s="109"/>
      <c r="N23" s="115">
        <v>135</v>
      </c>
      <c r="O23" s="113"/>
      <c r="P23" s="116">
        <v>31.299700000000001</v>
      </c>
      <c r="Q23" s="113"/>
      <c r="R23" s="116">
        <v>22.852399999999999</v>
      </c>
      <c r="S23" s="113" t="s">
        <v>1693</v>
      </c>
      <c r="T23" s="116">
        <v>18.882400000000001</v>
      </c>
      <c r="U23" s="113"/>
      <c r="V23" s="112">
        <v>47488237</v>
      </c>
      <c r="W23" s="113"/>
      <c r="X23" s="117">
        <v>53139671</v>
      </c>
      <c r="Y23" s="113"/>
      <c r="Z23" s="112">
        <v>48719168</v>
      </c>
      <c r="AA23" s="113"/>
      <c r="AB23" s="112">
        <v>4420503</v>
      </c>
      <c r="AC23" s="113"/>
      <c r="AD23" s="112">
        <v>1709469</v>
      </c>
      <c r="AE23" s="113"/>
      <c r="AF23" s="112">
        <v>1556539</v>
      </c>
      <c r="AG23" s="113"/>
      <c r="AH23" s="112">
        <v>152930</v>
      </c>
      <c r="AI23" s="113"/>
      <c r="AJ23" s="112">
        <v>7201726</v>
      </c>
      <c r="AK23" s="113"/>
      <c r="AL23" s="112">
        <v>6564652</v>
      </c>
      <c r="AM23" s="113"/>
      <c r="AN23" s="112">
        <v>225218</v>
      </c>
      <c r="AO23" s="113"/>
      <c r="AP23" s="118">
        <v>203440</v>
      </c>
      <c r="AQ23" s="113"/>
      <c r="AR23" s="112">
        <v>29391259</v>
      </c>
      <c r="AS23" s="113"/>
      <c r="AT23" s="117">
        <v>671661254</v>
      </c>
      <c r="AU23" s="109" t="s">
        <v>1693</v>
      </c>
      <c r="AV23" s="119">
        <v>545.74</v>
      </c>
      <c r="AW23" s="109" t="s">
        <v>21</v>
      </c>
      <c r="AX23" s="109" t="s">
        <v>1694</v>
      </c>
    </row>
    <row r="24" spans="1:50">
      <c r="A24" s="109" t="s">
        <v>1718</v>
      </c>
      <c r="B24" s="109" t="s">
        <v>1719</v>
      </c>
      <c r="C24" s="109" t="s">
        <v>1704</v>
      </c>
      <c r="D24" s="110">
        <v>6056</v>
      </c>
      <c r="E24" s="111">
        <v>60056</v>
      </c>
      <c r="F24" s="109" t="s">
        <v>1686</v>
      </c>
      <c r="G24" s="109" t="s">
        <v>1672</v>
      </c>
      <c r="H24" s="112">
        <v>5121892</v>
      </c>
      <c r="I24" s="113">
        <v>1082</v>
      </c>
      <c r="J24" s="109" t="s">
        <v>1680</v>
      </c>
      <c r="K24" s="109" t="s">
        <v>1674</v>
      </c>
      <c r="L24" s="114">
        <v>117</v>
      </c>
      <c r="M24" s="109"/>
      <c r="N24" s="115">
        <v>44</v>
      </c>
      <c r="O24" s="113"/>
      <c r="P24" s="116">
        <v>20.510100000000001</v>
      </c>
      <c r="Q24" s="113"/>
      <c r="R24" s="116">
        <v>8.1821999999999999</v>
      </c>
      <c r="S24" s="113"/>
      <c r="T24" s="116">
        <v>41.742400000000004</v>
      </c>
      <c r="U24" s="113"/>
      <c r="V24" s="112">
        <v>9953657</v>
      </c>
      <c r="W24" s="113"/>
      <c r="X24" s="117">
        <v>9937246</v>
      </c>
      <c r="Y24" s="113"/>
      <c r="Z24" s="112">
        <v>9866803</v>
      </c>
      <c r="AA24" s="113"/>
      <c r="AB24" s="112">
        <v>70443</v>
      </c>
      <c r="AC24" s="113"/>
      <c r="AD24" s="112">
        <v>486886</v>
      </c>
      <c r="AE24" s="113"/>
      <c r="AF24" s="112">
        <v>481071</v>
      </c>
      <c r="AG24" s="113"/>
      <c r="AH24" s="112">
        <v>5815</v>
      </c>
      <c r="AI24" s="113"/>
      <c r="AJ24" s="112">
        <v>5348975</v>
      </c>
      <c r="AK24" s="113"/>
      <c r="AL24" s="112">
        <v>5310292</v>
      </c>
      <c r="AM24" s="113"/>
      <c r="AN24" s="112">
        <v>261692</v>
      </c>
      <c r="AO24" s="113"/>
      <c r="AP24" s="118">
        <v>258495</v>
      </c>
      <c r="AQ24" s="113"/>
      <c r="AR24" s="112">
        <v>20081036</v>
      </c>
      <c r="AS24" s="113"/>
      <c r="AT24" s="117">
        <v>164306746</v>
      </c>
      <c r="AU24" s="109"/>
      <c r="AV24" s="119">
        <v>182.44</v>
      </c>
      <c r="AW24" s="109" t="s">
        <v>21</v>
      </c>
      <c r="AX24" s="109" t="s">
        <v>1675</v>
      </c>
    </row>
    <row r="25" spans="1:50">
      <c r="A25" s="109" t="s">
        <v>1718</v>
      </c>
      <c r="B25" s="109" t="s">
        <v>1719</v>
      </c>
      <c r="C25" s="109" t="s">
        <v>1704</v>
      </c>
      <c r="D25" s="110">
        <v>6056</v>
      </c>
      <c r="E25" s="111">
        <v>60056</v>
      </c>
      <c r="F25" s="109" t="s">
        <v>1686</v>
      </c>
      <c r="G25" s="109" t="s">
        <v>1672</v>
      </c>
      <c r="H25" s="112">
        <v>5121892</v>
      </c>
      <c r="I25" s="113">
        <v>1082</v>
      </c>
      <c r="J25" s="109" t="s">
        <v>1682</v>
      </c>
      <c r="K25" s="109" t="s">
        <v>1681</v>
      </c>
      <c r="L25" s="114">
        <v>23</v>
      </c>
      <c r="M25" s="109"/>
      <c r="N25" s="115">
        <v>3</v>
      </c>
      <c r="O25" s="113"/>
      <c r="P25" s="116">
        <v>22.474</v>
      </c>
      <c r="Q25" s="113"/>
      <c r="R25" s="116">
        <v>17.300799999999999</v>
      </c>
      <c r="S25" s="113"/>
      <c r="T25" s="116">
        <v>20.252400000000002</v>
      </c>
      <c r="U25" s="113"/>
      <c r="V25" s="112">
        <v>1390207</v>
      </c>
      <c r="W25" s="113"/>
      <c r="X25" s="117">
        <v>1437340</v>
      </c>
      <c r="Y25" s="113"/>
      <c r="Z25" s="112">
        <v>1404961</v>
      </c>
      <c r="AA25" s="113"/>
      <c r="AB25" s="112">
        <v>32379</v>
      </c>
      <c r="AC25" s="113"/>
      <c r="AD25" s="112">
        <v>63773</v>
      </c>
      <c r="AE25" s="113"/>
      <c r="AF25" s="112">
        <v>62515</v>
      </c>
      <c r="AG25" s="113"/>
      <c r="AH25" s="112">
        <v>1258</v>
      </c>
      <c r="AI25" s="113"/>
      <c r="AJ25" s="112">
        <v>506768</v>
      </c>
      <c r="AK25" s="113"/>
      <c r="AL25" s="112">
        <v>495677</v>
      </c>
      <c r="AM25" s="113"/>
      <c r="AN25" s="112">
        <v>22535</v>
      </c>
      <c r="AO25" s="113"/>
      <c r="AP25" s="118">
        <v>22090</v>
      </c>
      <c r="AQ25" s="113"/>
      <c r="AR25" s="112">
        <v>1266076</v>
      </c>
      <c r="AS25" s="113"/>
      <c r="AT25" s="117">
        <v>21904126</v>
      </c>
      <c r="AU25" s="109"/>
      <c r="AV25" s="119">
        <v>72.3</v>
      </c>
      <c r="AW25" s="109" t="s">
        <v>21</v>
      </c>
      <c r="AX25" s="109" t="s">
        <v>1675</v>
      </c>
    </row>
    <row r="26" spans="1:50">
      <c r="A26" s="109" t="s">
        <v>1720</v>
      </c>
      <c r="B26" s="109" t="s">
        <v>1721</v>
      </c>
      <c r="C26" s="109" t="s">
        <v>1722</v>
      </c>
      <c r="D26" s="110">
        <v>8001</v>
      </c>
      <c r="E26" s="111">
        <v>80001</v>
      </c>
      <c r="F26" s="109" t="s">
        <v>1686</v>
      </c>
      <c r="G26" s="109" t="s">
        <v>1672</v>
      </c>
      <c r="H26" s="112">
        <v>1021243</v>
      </c>
      <c r="I26" s="113">
        <v>1081</v>
      </c>
      <c r="J26" s="109" t="s">
        <v>1680</v>
      </c>
      <c r="K26" s="109" t="s">
        <v>1674</v>
      </c>
      <c r="L26" s="114">
        <v>89</v>
      </c>
      <c r="M26" s="109"/>
      <c r="N26" s="115">
        <v>22</v>
      </c>
      <c r="O26" s="113"/>
      <c r="P26" s="116">
        <v>17.192799999999998</v>
      </c>
      <c r="Q26" s="113"/>
      <c r="R26" s="116">
        <v>4.7436999999999996</v>
      </c>
      <c r="S26" s="113"/>
      <c r="T26" s="116">
        <v>23.191400000000002</v>
      </c>
      <c r="U26" s="113"/>
      <c r="V26" s="112">
        <v>6112222</v>
      </c>
      <c r="W26" s="113"/>
      <c r="X26" s="117">
        <v>6204641</v>
      </c>
      <c r="Y26" s="113"/>
      <c r="Z26" s="112">
        <v>6114108</v>
      </c>
      <c r="AA26" s="113"/>
      <c r="AB26" s="112">
        <v>90533</v>
      </c>
      <c r="AC26" s="113"/>
      <c r="AD26" s="112">
        <v>367255</v>
      </c>
      <c r="AE26" s="113"/>
      <c r="AF26" s="112">
        <v>355621</v>
      </c>
      <c r="AG26" s="113"/>
      <c r="AH26" s="112">
        <v>11634</v>
      </c>
      <c r="AI26" s="113"/>
      <c r="AJ26" s="112">
        <v>2255583</v>
      </c>
      <c r="AK26" s="113"/>
      <c r="AL26" s="112">
        <v>2223959</v>
      </c>
      <c r="AM26" s="113"/>
      <c r="AN26" s="112">
        <v>136213</v>
      </c>
      <c r="AO26" s="113"/>
      <c r="AP26" s="118">
        <v>131989</v>
      </c>
      <c r="AQ26" s="113"/>
      <c r="AR26" s="112">
        <v>8247364</v>
      </c>
      <c r="AS26" s="113"/>
      <c r="AT26" s="117">
        <v>39122864</v>
      </c>
      <c r="AU26" s="109"/>
      <c r="AV26" s="119">
        <v>93.91</v>
      </c>
      <c r="AW26" s="109" t="s">
        <v>21</v>
      </c>
      <c r="AX26" s="109" t="s">
        <v>1675</v>
      </c>
    </row>
    <row r="27" spans="1:50">
      <c r="A27" s="109" t="s">
        <v>1720</v>
      </c>
      <c r="B27" s="109" t="s">
        <v>1721</v>
      </c>
      <c r="C27" s="109" t="s">
        <v>1722</v>
      </c>
      <c r="D27" s="110">
        <v>8001</v>
      </c>
      <c r="E27" s="111">
        <v>80001</v>
      </c>
      <c r="F27" s="109" t="s">
        <v>1686</v>
      </c>
      <c r="G27" s="109" t="s">
        <v>1672</v>
      </c>
      <c r="H27" s="112">
        <v>1021243</v>
      </c>
      <c r="I27" s="113">
        <v>1081</v>
      </c>
      <c r="J27" s="109" t="s">
        <v>1682</v>
      </c>
      <c r="K27" s="109" t="s">
        <v>1674</v>
      </c>
      <c r="L27" s="114">
        <v>50</v>
      </c>
      <c r="M27" s="109"/>
      <c r="N27" s="115">
        <v>9</v>
      </c>
      <c r="O27" s="113"/>
      <c r="P27" s="116">
        <v>32.473599999999998</v>
      </c>
      <c r="Q27" s="113"/>
      <c r="R27" s="116">
        <v>25.643899999999999</v>
      </c>
      <c r="S27" s="113"/>
      <c r="T27" s="116">
        <v>16.274799999999999</v>
      </c>
      <c r="U27" s="113"/>
      <c r="V27" s="112">
        <v>4053946</v>
      </c>
      <c r="W27" s="113"/>
      <c r="X27" s="117">
        <v>4051779</v>
      </c>
      <c r="Y27" s="113"/>
      <c r="Z27" s="112">
        <v>4039581</v>
      </c>
      <c r="AA27" s="113"/>
      <c r="AB27" s="112">
        <v>12198</v>
      </c>
      <c r="AC27" s="113"/>
      <c r="AD27" s="112">
        <v>128674</v>
      </c>
      <c r="AE27" s="113"/>
      <c r="AF27" s="112">
        <v>124396</v>
      </c>
      <c r="AG27" s="113"/>
      <c r="AH27" s="112">
        <v>4278</v>
      </c>
      <c r="AI27" s="113"/>
      <c r="AJ27" s="112">
        <v>1067699</v>
      </c>
      <c r="AK27" s="113"/>
      <c r="AL27" s="112">
        <v>1064546</v>
      </c>
      <c r="AM27" s="113"/>
      <c r="AN27" s="112">
        <v>33846</v>
      </c>
      <c r="AO27" s="113"/>
      <c r="AP27" s="118">
        <v>32741</v>
      </c>
      <c r="AQ27" s="113"/>
      <c r="AR27" s="112">
        <v>2024524</v>
      </c>
      <c r="AS27" s="113"/>
      <c r="AT27" s="117">
        <v>51916777</v>
      </c>
      <c r="AU27" s="109"/>
      <c r="AV27" s="119">
        <v>174.46</v>
      </c>
      <c r="AW27" s="109" t="s">
        <v>21</v>
      </c>
      <c r="AX27" s="109" t="s">
        <v>1675</v>
      </c>
    </row>
    <row r="28" spans="1:50">
      <c r="A28" s="109" t="s">
        <v>1723</v>
      </c>
      <c r="B28" s="109" t="s">
        <v>1691</v>
      </c>
      <c r="C28" s="109" t="s">
        <v>1692</v>
      </c>
      <c r="D28" s="110">
        <v>5118</v>
      </c>
      <c r="E28" s="111">
        <v>50118</v>
      </c>
      <c r="F28" s="109" t="s">
        <v>1686</v>
      </c>
      <c r="G28" s="109" t="s">
        <v>1672</v>
      </c>
      <c r="H28" s="112">
        <v>8608208</v>
      </c>
      <c r="I28" s="113">
        <v>1066</v>
      </c>
      <c r="J28" s="109" t="s">
        <v>1682</v>
      </c>
      <c r="K28" s="109" t="s">
        <v>1681</v>
      </c>
      <c r="L28" s="114">
        <v>527</v>
      </c>
      <c r="M28" s="109"/>
      <c r="N28" s="115">
        <v>40</v>
      </c>
      <c r="O28" s="113"/>
      <c r="P28" s="116">
        <v>30.932500000000001</v>
      </c>
      <c r="Q28" s="113"/>
      <c r="R28" s="116">
        <v>21.712499999999999</v>
      </c>
      <c r="S28" s="113"/>
      <c r="T28" s="116">
        <v>18.979099999999999</v>
      </c>
      <c r="U28" s="113"/>
      <c r="V28" s="112">
        <v>16284231</v>
      </c>
      <c r="W28" s="113"/>
      <c r="X28" s="117">
        <v>16302662</v>
      </c>
      <c r="Y28" s="113"/>
      <c r="Z28" s="112">
        <v>15388572</v>
      </c>
      <c r="AA28" s="113"/>
      <c r="AB28" s="112">
        <v>914090</v>
      </c>
      <c r="AC28" s="113"/>
      <c r="AD28" s="112">
        <v>520340</v>
      </c>
      <c r="AE28" s="113"/>
      <c r="AF28" s="112">
        <v>497488</v>
      </c>
      <c r="AG28" s="113"/>
      <c r="AH28" s="112">
        <v>22852</v>
      </c>
      <c r="AI28" s="113"/>
      <c r="AJ28" s="112">
        <v>2394714</v>
      </c>
      <c r="AK28" s="113"/>
      <c r="AL28" s="112">
        <v>2258067</v>
      </c>
      <c r="AM28" s="113"/>
      <c r="AN28" s="112">
        <v>76862</v>
      </c>
      <c r="AO28" s="113"/>
      <c r="AP28" s="118">
        <v>73504</v>
      </c>
      <c r="AQ28" s="113"/>
      <c r="AR28" s="112">
        <v>9441882</v>
      </c>
      <c r="AS28" s="113"/>
      <c r="AT28" s="117">
        <v>205006670</v>
      </c>
      <c r="AU28" s="109"/>
      <c r="AV28" s="119">
        <v>399.6</v>
      </c>
      <c r="AW28" s="109" t="s">
        <v>21</v>
      </c>
      <c r="AX28" s="109" t="s">
        <v>1675</v>
      </c>
    </row>
    <row r="29" spans="1:50">
      <c r="A29" s="109" t="s">
        <v>1723</v>
      </c>
      <c r="B29" s="109" t="s">
        <v>1691</v>
      </c>
      <c r="C29" s="109" t="s">
        <v>1692</v>
      </c>
      <c r="D29" s="110">
        <v>5118</v>
      </c>
      <c r="E29" s="111">
        <v>50118</v>
      </c>
      <c r="F29" s="109" t="s">
        <v>1686</v>
      </c>
      <c r="G29" s="109" t="s">
        <v>1672</v>
      </c>
      <c r="H29" s="112">
        <v>8608208</v>
      </c>
      <c r="I29" s="113">
        <v>1066</v>
      </c>
      <c r="J29" s="109" t="s">
        <v>1682</v>
      </c>
      <c r="K29" s="109" t="s">
        <v>1674</v>
      </c>
      <c r="L29" s="114">
        <v>539</v>
      </c>
      <c r="M29" s="109"/>
      <c r="N29" s="115">
        <v>53</v>
      </c>
      <c r="O29" s="113"/>
      <c r="P29" s="116">
        <v>29.0824</v>
      </c>
      <c r="Q29" s="113"/>
      <c r="R29" s="116">
        <v>21.172499999999999</v>
      </c>
      <c r="S29" s="113"/>
      <c r="T29" s="116">
        <v>13.8796</v>
      </c>
      <c r="U29" s="113"/>
      <c r="V29" s="112">
        <v>16028080</v>
      </c>
      <c r="W29" s="113"/>
      <c r="X29" s="117">
        <v>15585872</v>
      </c>
      <c r="Y29" s="113"/>
      <c r="Z29" s="112">
        <v>15273179</v>
      </c>
      <c r="AA29" s="113"/>
      <c r="AB29" s="112">
        <v>312693</v>
      </c>
      <c r="AC29" s="113"/>
      <c r="AD29" s="112">
        <v>535954</v>
      </c>
      <c r="AE29" s="113"/>
      <c r="AF29" s="112">
        <v>525169</v>
      </c>
      <c r="AG29" s="113"/>
      <c r="AH29" s="112">
        <v>10785</v>
      </c>
      <c r="AI29" s="113"/>
      <c r="AJ29" s="112">
        <v>2545102</v>
      </c>
      <c r="AK29" s="113"/>
      <c r="AL29" s="112">
        <v>2494601</v>
      </c>
      <c r="AM29" s="113"/>
      <c r="AN29" s="112">
        <v>89035</v>
      </c>
      <c r="AO29" s="113"/>
      <c r="AP29" s="118">
        <v>87312</v>
      </c>
      <c r="AQ29" s="113"/>
      <c r="AR29" s="112">
        <v>7289149</v>
      </c>
      <c r="AS29" s="113"/>
      <c r="AT29" s="117">
        <v>154329520</v>
      </c>
      <c r="AU29" s="109"/>
      <c r="AV29" s="119">
        <v>575.4</v>
      </c>
      <c r="AW29" s="109" t="s">
        <v>21</v>
      </c>
      <c r="AX29" s="109" t="s">
        <v>1675</v>
      </c>
    </row>
    <row r="30" spans="1:50">
      <c r="A30" s="109" t="s">
        <v>1724</v>
      </c>
      <c r="B30" s="109" t="s">
        <v>1725</v>
      </c>
      <c r="C30" s="109" t="s">
        <v>1670</v>
      </c>
      <c r="D30" s="110">
        <v>2100</v>
      </c>
      <c r="E30" s="111">
        <v>20100</v>
      </c>
      <c r="F30" s="109" t="s">
        <v>1671</v>
      </c>
      <c r="G30" s="109" t="s">
        <v>1672</v>
      </c>
      <c r="H30" s="112">
        <v>18351295</v>
      </c>
      <c r="I30" s="113">
        <v>1022</v>
      </c>
      <c r="J30" s="109" t="s">
        <v>1682</v>
      </c>
      <c r="K30" s="109" t="s">
        <v>1674</v>
      </c>
      <c r="L30" s="114">
        <v>1022</v>
      </c>
      <c r="M30" s="109"/>
      <c r="N30" s="115">
        <v>107</v>
      </c>
      <c r="O30" s="113"/>
      <c r="P30" s="116">
        <v>29.212299999999999</v>
      </c>
      <c r="Q30" s="113"/>
      <c r="R30" s="116">
        <v>28.269200000000001</v>
      </c>
      <c r="S30" s="113" t="s">
        <v>1693</v>
      </c>
      <c r="T30" s="116">
        <v>20.565999999999999</v>
      </c>
      <c r="U30" s="113" t="s">
        <v>1693</v>
      </c>
      <c r="V30" s="112">
        <v>61301708</v>
      </c>
      <c r="W30" s="113"/>
      <c r="X30" s="117">
        <v>68469245</v>
      </c>
      <c r="Y30" s="113"/>
      <c r="Z30" s="112">
        <v>61766650</v>
      </c>
      <c r="AA30" s="113"/>
      <c r="AB30" s="112">
        <v>6702595</v>
      </c>
      <c r="AC30" s="113"/>
      <c r="AD30" s="112">
        <v>2305899</v>
      </c>
      <c r="AE30" s="113"/>
      <c r="AF30" s="112">
        <v>2114409</v>
      </c>
      <c r="AG30" s="113"/>
      <c r="AH30" s="112">
        <v>191490</v>
      </c>
      <c r="AI30" s="113"/>
      <c r="AJ30" s="112">
        <v>7765181</v>
      </c>
      <c r="AK30" s="113"/>
      <c r="AL30" s="112">
        <v>6968685</v>
      </c>
      <c r="AM30" s="113"/>
      <c r="AN30" s="112">
        <v>266731</v>
      </c>
      <c r="AO30" s="113"/>
      <c r="AP30" s="118">
        <v>199752</v>
      </c>
      <c r="AQ30" s="113"/>
      <c r="AR30" s="112">
        <v>43484907</v>
      </c>
      <c r="AS30" s="113" t="s">
        <v>1693</v>
      </c>
      <c r="AT30" s="117">
        <v>1229284540</v>
      </c>
      <c r="AU30" s="109" t="s">
        <v>1693</v>
      </c>
      <c r="AV30" s="119">
        <v>638.20000000000005</v>
      </c>
      <c r="AW30" s="109" t="s">
        <v>21</v>
      </c>
      <c r="AX30" s="109" t="s">
        <v>1694</v>
      </c>
    </row>
    <row r="31" spans="1:50">
      <c r="A31" s="109" t="s">
        <v>1726</v>
      </c>
      <c r="B31" s="109" t="s">
        <v>1727</v>
      </c>
      <c r="C31" s="109" t="s">
        <v>1685</v>
      </c>
      <c r="D31" s="110">
        <v>9015</v>
      </c>
      <c r="E31" s="111">
        <v>90015</v>
      </c>
      <c r="F31" s="109" t="s">
        <v>1712</v>
      </c>
      <c r="G31" s="109" t="s">
        <v>1672</v>
      </c>
      <c r="H31" s="112">
        <v>3281212</v>
      </c>
      <c r="I31" s="113">
        <v>996</v>
      </c>
      <c r="J31" s="109" t="s">
        <v>1680</v>
      </c>
      <c r="K31" s="109" t="s">
        <v>1674</v>
      </c>
      <c r="L31" s="114">
        <v>149</v>
      </c>
      <c r="M31" s="109"/>
      <c r="N31" s="115">
        <v>141</v>
      </c>
      <c r="O31" s="113"/>
      <c r="P31" s="116">
        <v>9.4969999999999999</v>
      </c>
      <c r="Q31" s="113"/>
      <c r="R31" s="116">
        <v>2.7421000000000002</v>
      </c>
      <c r="S31" s="113"/>
      <c r="T31" s="116">
        <v>76.584800000000001</v>
      </c>
      <c r="U31" s="113"/>
      <c r="V31" s="112">
        <v>4944335</v>
      </c>
      <c r="W31" s="113"/>
      <c r="X31" s="117">
        <v>4660934</v>
      </c>
      <c r="Y31" s="113"/>
      <c r="Z31" s="112">
        <v>4640244</v>
      </c>
      <c r="AA31" s="113"/>
      <c r="AB31" s="112">
        <v>20690</v>
      </c>
      <c r="AC31" s="113"/>
      <c r="AD31" s="112">
        <v>491748</v>
      </c>
      <c r="AE31" s="113"/>
      <c r="AF31" s="112">
        <v>488601</v>
      </c>
      <c r="AG31" s="113"/>
      <c r="AH31" s="112">
        <v>3147</v>
      </c>
      <c r="AI31" s="113"/>
      <c r="AJ31" s="112">
        <v>3097363</v>
      </c>
      <c r="AK31" s="113"/>
      <c r="AL31" s="112">
        <v>3084167</v>
      </c>
      <c r="AM31" s="113"/>
      <c r="AN31" s="112">
        <v>326422</v>
      </c>
      <c r="AO31" s="113"/>
      <c r="AP31" s="118">
        <v>324323</v>
      </c>
      <c r="AQ31" s="113"/>
      <c r="AR31" s="112">
        <v>37419416</v>
      </c>
      <c r="AS31" s="113"/>
      <c r="AT31" s="117">
        <v>102607757</v>
      </c>
      <c r="AU31" s="109"/>
      <c r="AV31" s="119">
        <v>64.400000000000006</v>
      </c>
      <c r="AW31" s="109" t="s">
        <v>21</v>
      </c>
      <c r="AX31" s="109" t="s">
        <v>1675</v>
      </c>
    </row>
    <row r="32" spans="1:50">
      <c r="A32" s="109" t="s">
        <v>1728</v>
      </c>
      <c r="B32" s="109" t="s">
        <v>1729</v>
      </c>
      <c r="C32" s="109" t="s">
        <v>1730</v>
      </c>
      <c r="D32" s="110">
        <v>8</v>
      </c>
      <c r="E32" s="111">
        <v>8</v>
      </c>
      <c r="F32" s="109" t="s">
        <v>1686</v>
      </c>
      <c r="G32" s="109" t="s">
        <v>1672</v>
      </c>
      <c r="H32" s="112">
        <v>1849898</v>
      </c>
      <c r="I32" s="113">
        <v>982</v>
      </c>
      <c r="J32" s="109" t="s">
        <v>1680</v>
      </c>
      <c r="K32" s="109" t="s">
        <v>1674</v>
      </c>
      <c r="L32" s="114">
        <v>116</v>
      </c>
      <c r="M32" s="109"/>
      <c r="N32" s="115">
        <v>55</v>
      </c>
      <c r="O32" s="113"/>
      <c r="P32" s="116">
        <v>14.136900000000001</v>
      </c>
      <c r="Q32" s="113"/>
      <c r="R32" s="116">
        <v>5.2552000000000003</v>
      </c>
      <c r="S32" s="113"/>
      <c r="T32" s="116">
        <v>48.392400000000002</v>
      </c>
      <c r="U32" s="113"/>
      <c r="V32" s="112">
        <v>8977599</v>
      </c>
      <c r="W32" s="113"/>
      <c r="X32" s="117">
        <v>8981104</v>
      </c>
      <c r="Y32" s="113"/>
      <c r="Z32" s="112">
        <v>8864217</v>
      </c>
      <c r="AA32" s="113"/>
      <c r="AB32" s="112">
        <v>116887</v>
      </c>
      <c r="AC32" s="113"/>
      <c r="AD32" s="112">
        <v>636882</v>
      </c>
      <c r="AE32" s="113"/>
      <c r="AF32" s="112">
        <v>627025</v>
      </c>
      <c r="AG32" s="113"/>
      <c r="AH32" s="112">
        <v>9857</v>
      </c>
      <c r="AI32" s="113"/>
      <c r="AJ32" s="112">
        <v>4501055</v>
      </c>
      <c r="AK32" s="113"/>
      <c r="AL32" s="112">
        <v>4442373</v>
      </c>
      <c r="AM32" s="113"/>
      <c r="AN32" s="112">
        <v>319090</v>
      </c>
      <c r="AO32" s="113"/>
      <c r="AP32" s="118">
        <v>314140</v>
      </c>
      <c r="AQ32" s="113"/>
      <c r="AR32" s="112">
        <v>30343267</v>
      </c>
      <c r="AS32" s="113"/>
      <c r="AT32" s="117">
        <v>159458488</v>
      </c>
      <c r="AU32" s="109"/>
      <c r="AV32" s="119">
        <v>118.91</v>
      </c>
      <c r="AW32" s="109" t="s">
        <v>21</v>
      </c>
      <c r="AX32" s="109" t="s">
        <v>1675</v>
      </c>
    </row>
    <row r="33" spans="1:50">
      <c r="A33" s="109" t="s">
        <v>1731</v>
      </c>
      <c r="B33" s="109" t="s">
        <v>1732</v>
      </c>
      <c r="C33" s="109" t="s">
        <v>1733</v>
      </c>
      <c r="D33" s="110">
        <v>4022</v>
      </c>
      <c r="E33" s="111">
        <v>40022</v>
      </c>
      <c r="F33" s="109" t="s">
        <v>1686</v>
      </c>
      <c r="G33" s="109" t="s">
        <v>1672</v>
      </c>
      <c r="H33" s="112">
        <v>4515419</v>
      </c>
      <c r="I33" s="113">
        <v>943</v>
      </c>
      <c r="J33" s="109" t="s">
        <v>1673</v>
      </c>
      <c r="K33" s="109" t="s">
        <v>1674</v>
      </c>
      <c r="L33" s="114">
        <v>212</v>
      </c>
      <c r="M33" s="109"/>
      <c r="N33" s="115">
        <v>39</v>
      </c>
      <c r="O33" s="113"/>
      <c r="P33" s="116">
        <v>26.494</v>
      </c>
      <c r="Q33" s="113"/>
      <c r="R33" s="116">
        <v>7.2762000000000002</v>
      </c>
      <c r="S33" s="113"/>
      <c r="T33" s="116">
        <v>58.747300000000003</v>
      </c>
      <c r="U33" s="113"/>
      <c r="V33" s="112">
        <v>20499724</v>
      </c>
      <c r="W33" s="113"/>
      <c r="X33" s="117">
        <v>21145309</v>
      </c>
      <c r="Y33" s="113"/>
      <c r="Z33" s="112">
        <v>20430752</v>
      </c>
      <c r="AA33" s="113"/>
      <c r="AB33" s="112">
        <v>714557</v>
      </c>
      <c r="AC33" s="113"/>
      <c r="AD33" s="112">
        <v>794602</v>
      </c>
      <c r="AE33" s="113"/>
      <c r="AF33" s="112">
        <v>771146</v>
      </c>
      <c r="AG33" s="113"/>
      <c r="AH33" s="112">
        <v>23456</v>
      </c>
      <c r="AI33" s="113"/>
      <c r="AJ33" s="112">
        <v>3715370</v>
      </c>
      <c r="AK33" s="113"/>
      <c r="AL33" s="112">
        <v>3628801</v>
      </c>
      <c r="AM33" s="113"/>
      <c r="AN33" s="112">
        <v>143614</v>
      </c>
      <c r="AO33" s="113"/>
      <c r="AP33" s="118">
        <v>139086</v>
      </c>
      <c r="AQ33" s="113"/>
      <c r="AR33" s="112">
        <v>45302714</v>
      </c>
      <c r="AS33" s="113"/>
      <c r="AT33" s="117">
        <v>329631085</v>
      </c>
      <c r="AU33" s="109"/>
      <c r="AV33" s="119">
        <v>96.06</v>
      </c>
      <c r="AW33" s="109" t="s">
        <v>21</v>
      </c>
      <c r="AX33" s="109" t="s">
        <v>1675</v>
      </c>
    </row>
    <row r="34" spans="1:50">
      <c r="A34" s="109" t="s">
        <v>1734</v>
      </c>
      <c r="B34" s="109" t="s">
        <v>1735</v>
      </c>
      <c r="C34" s="109" t="s">
        <v>1701</v>
      </c>
      <c r="D34" s="110">
        <v>3022</v>
      </c>
      <c r="E34" s="111">
        <v>30022</v>
      </c>
      <c r="F34" s="109" t="s">
        <v>1686</v>
      </c>
      <c r="G34" s="109" t="s">
        <v>1672</v>
      </c>
      <c r="H34" s="112">
        <v>1733853</v>
      </c>
      <c r="I34" s="113">
        <v>930</v>
      </c>
      <c r="J34" s="109" t="s">
        <v>1680</v>
      </c>
      <c r="K34" s="109" t="s">
        <v>1674</v>
      </c>
      <c r="L34" s="114">
        <v>58</v>
      </c>
      <c r="M34" s="109"/>
      <c r="N34" s="115">
        <v>29</v>
      </c>
      <c r="O34" s="113"/>
      <c r="P34" s="116">
        <v>12.909700000000001</v>
      </c>
      <c r="Q34" s="113"/>
      <c r="R34" s="116">
        <v>4.0317999999999996</v>
      </c>
      <c r="S34" s="113"/>
      <c r="T34" s="116">
        <v>37.530500000000004</v>
      </c>
      <c r="U34" s="113"/>
      <c r="V34" s="112">
        <v>2027777</v>
      </c>
      <c r="W34" s="113"/>
      <c r="X34" s="117">
        <v>1999310</v>
      </c>
      <c r="Y34" s="113"/>
      <c r="Z34" s="112">
        <v>1916792</v>
      </c>
      <c r="AA34" s="113"/>
      <c r="AB34" s="112">
        <v>82518</v>
      </c>
      <c r="AC34" s="113"/>
      <c r="AD34" s="112">
        <v>155486</v>
      </c>
      <c r="AE34" s="113"/>
      <c r="AF34" s="112">
        <v>148477</v>
      </c>
      <c r="AG34" s="113"/>
      <c r="AH34" s="112">
        <v>7009</v>
      </c>
      <c r="AI34" s="113"/>
      <c r="AJ34" s="112">
        <v>1497766</v>
      </c>
      <c r="AK34" s="113"/>
      <c r="AL34" s="112">
        <v>1442245</v>
      </c>
      <c r="AM34" s="113"/>
      <c r="AN34" s="112">
        <v>116738</v>
      </c>
      <c r="AO34" s="113"/>
      <c r="AP34" s="118">
        <v>112071</v>
      </c>
      <c r="AQ34" s="113"/>
      <c r="AR34" s="112">
        <v>5572417</v>
      </c>
      <c r="AS34" s="113"/>
      <c r="AT34" s="117">
        <v>22466673</v>
      </c>
      <c r="AU34" s="109"/>
      <c r="AV34" s="119">
        <v>49.64</v>
      </c>
      <c r="AW34" s="109" t="s">
        <v>21</v>
      </c>
      <c r="AX34" s="109" t="s">
        <v>1675</v>
      </c>
    </row>
    <row r="35" spans="1:50">
      <c r="A35" s="109" t="s">
        <v>1736</v>
      </c>
      <c r="B35" s="109" t="s">
        <v>1737</v>
      </c>
      <c r="C35" s="109" t="s">
        <v>1685</v>
      </c>
      <c r="D35" s="110">
        <v>9026</v>
      </c>
      <c r="E35" s="111">
        <v>90026</v>
      </c>
      <c r="F35" s="109" t="s">
        <v>1686</v>
      </c>
      <c r="G35" s="109" t="s">
        <v>1672</v>
      </c>
      <c r="H35" s="112">
        <v>2956746</v>
      </c>
      <c r="I35" s="113">
        <v>906</v>
      </c>
      <c r="J35" s="109" t="s">
        <v>1680</v>
      </c>
      <c r="K35" s="109" t="s">
        <v>1674</v>
      </c>
      <c r="L35" s="114">
        <v>103</v>
      </c>
      <c r="M35" s="109"/>
      <c r="N35" s="115">
        <v>35</v>
      </c>
      <c r="O35" s="113"/>
      <c r="P35" s="116">
        <v>18.120799999999999</v>
      </c>
      <c r="Q35" s="113"/>
      <c r="R35" s="116">
        <v>6.0708000000000002</v>
      </c>
      <c r="S35" s="113"/>
      <c r="T35" s="116">
        <v>62.966000000000001</v>
      </c>
      <c r="U35" s="113"/>
      <c r="V35" s="112">
        <v>9662505</v>
      </c>
      <c r="W35" s="113"/>
      <c r="X35" s="117">
        <v>9410942</v>
      </c>
      <c r="Y35" s="113"/>
      <c r="Z35" s="112">
        <v>9210076</v>
      </c>
      <c r="AA35" s="113"/>
      <c r="AB35" s="112">
        <v>200866</v>
      </c>
      <c r="AC35" s="113"/>
      <c r="AD35" s="112">
        <v>527144</v>
      </c>
      <c r="AE35" s="113"/>
      <c r="AF35" s="112">
        <v>508259</v>
      </c>
      <c r="AG35" s="113"/>
      <c r="AH35" s="112">
        <v>18885</v>
      </c>
      <c r="AI35" s="113"/>
      <c r="AJ35" s="112">
        <v>3279625</v>
      </c>
      <c r="AK35" s="113"/>
      <c r="AL35" s="112">
        <v>3207856</v>
      </c>
      <c r="AM35" s="113"/>
      <c r="AN35" s="112">
        <v>183992</v>
      </c>
      <c r="AO35" s="113"/>
      <c r="AP35" s="118">
        <v>177429</v>
      </c>
      <c r="AQ35" s="113"/>
      <c r="AR35" s="112">
        <v>32003027</v>
      </c>
      <c r="AS35" s="113"/>
      <c r="AT35" s="117">
        <v>194284885</v>
      </c>
      <c r="AU35" s="109"/>
      <c r="AV35" s="119">
        <v>108.4</v>
      </c>
      <c r="AW35" s="109" t="s">
        <v>21</v>
      </c>
      <c r="AX35" s="109" t="s">
        <v>1675</v>
      </c>
    </row>
    <row r="36" spans="1:50">
      <c r="A36" s="109" t="s">
        <v>1738</v>
      </c>
      <c r="B36" s="109" t="s">
        <v>1739</v>
      </c>
      <c r="C36" s="109" t="s">
        <v>1740</v>
      </c>
      <c r="D36" s="110">
        <v>5027</v>
      </c>
      <c r="E36" s="111">
        <v>50027</v>
      </c>
      <c r="F36" s="109" t="s">
        <v>1671</v>
      </c>
      <c r="G36" s="109" t="s">
        <v>1672</v>
      </c>
      <c r="H36" s="112">
        <v>2650890</v>
      </c>
      <c r="I36" s="113">
        <v>823</v>
      </c>
      <c r="J36" s="109" t="s">
        <v>1680</v>
      </c>
      <c r="K36" s="109" t="s">
        <v>1674</v>
      </c>
      <c r="L36" s="114">
        <v>76</v>
      </c>
      <c r="M36" s="109"/>
      <c r="N36" s="115">
        <v>23</v>
      </c>
      <c r="O36" s="113"/>
      <c r="P36" s="116">
        <v>11.985900000000001</v>
      </c>
      <c r="Q36" s="113"/>
      <c r="R36" s="116">
        <v>3.9723999999999999</v>
      </c>
      <c r="S36" s="113" t="s">
        <v>1693</v>
      </c>
      <c r="T36" s="116">
        <v>30.465299999999999</v>
      </c>
      <c r="U36" s="113"/>
      <c r="V36" s="112">
        <v>4237895</v>
      </c>
      <c r="W36" s="113"/>
      <c r="X36" s="117">
        <v>4129925</v>
      </c>
      <c r="Y36" s="113"/>
      <c r="Z36" s="112">
        <v>4034814</v>
      </c>
      <c r="AA36" s="113"/>
      <c r="AB36" s="112">
        <v>95111</v>
      </c>
      <c r="AC36" s="113"/>
      <c r="AD36" s="112">
        <v>354913</v>
      </c>
      <c r="AE36" s="113"/>
      <c r="AF36" s="112">
        <v>336629</v>
      </c>
      <c r="AG36" s="113"/>
      <c r="AH36" s="112">
        <v>18284</v>
      </c>
      <c r="AI36" s="113"/>
      <c r="AJ36" s="112">
        <v>1500026</v>
      </c>
      <c r="AK36" s="113"/>
      <c r="AL36" s="112">
        <v>1436691</v>
      </c>
      <c r="AM36" s="113"/>
      <c r="AN36" s="112">
        <v>125192</v>
      </c>
      <c r="AO36" s="113"/>
      <c r="AP36" s="118">
        <v>118274</v>
      </c>
      <c r="AQ36" s="113"/>
      <c r="AR36" s="112">
        <v>10255520</v>
      </c>
      <c r="AS36" s="113"/>
      <c r="AT36" s="117">
        <v>40738989</v>
      </c>
      <c r="AU36" s="109" t="s">
        <v>1693</v>
      </c>
      <c r="AV36" s="119">
        <v>44.26</v>
      </c>
      <c r="AW36" s="109" t="s">
        <v>21</v>
      </c>
      <c r="AX36" s="109" t="s">
        <v>1694</v>
      </c>
    </row>
    <row r="37" spans="1:50">
      <c r="A37" s="109" t="s">
        <v>1738</v>
      </c>
      <c r="B37" s="109" t="s">
        <v>1739</v>
      </c>
      <c r="C37" s="109" t="s">
        <v>1740</v>
      </c>
      <c r="D37" s="110">
        <v>5027</v>
      </c>
      <c r="E37" s="111">
        <v>50027</v>
      </c>
      <c r="F37" s="109" t="s">
        <v>1671</v>
      </c>
      <c r="G37" s="109" t="s">
        <v>1672</v>
      </c>
      <c r="H37" s="112">
        <v>2650890</v>
      </c>
      <c r="I37" s="113">
        <v>823</v>
      </c>
      <c r="J37" s="109" t="s">
        <v>1682</v>
      </c>
      <c r="K37" s="109" t="s">
        <v>1681</v>
      </c>
      <c r="L37" s="114">
        <v>20</v>
      </c>
      <c r="M37" s="109"/>
      <c r="N37" s="115">
        <v>4</v>
      </c>
      <c r="O37" s="113"/>
      <c r="P37" s="116">
        <v>43.768999999999998</v>
      </c>
      <c r="Q37" s="113"/>
      <c r="R37" s="116">
        <v>24.702500000000001</v>
      </c>
      <c r="S37" s="113" t="s">
        <v>1693</v>
      </c>
      <c r="T37" s="116">
        <v>26.3444</v>
      </c>
      <c r="U37" s="113"/>
      <c r="V37" s="112">
        <v>253487</v>
      </c>
      <c r="W37" s="113"/>
      <c r="X37" s="117">
        <v>256360</v>
      </c>
      <c r="Y37" s="113"/>
      <c r="Z37" s="112">
        <v>253291</v>
      </c>
      <c r="AA37" s="113"/>
      <c r="AB37" s="112">
        <v>3069</v>
      </c>
      <c r="AC37" s="113"/>
      <c r="AD37" s="112">
        <v>6199</v>
      </c>
      <c r="AE37" s="113"/>
      <c r="AF37" s="112">
        <v>5787</v>
      </c>
      <c r="AG37" s="113"/>
      <c r="AH37" s="112">
        <v>412</v>
      </c>
      <c r="AI37" s="113"/>
      <c r="AJ37" s="112">
        <v>64139</v>
      </c>
      <c r="AK37" s="113"/>
      <c r="AL37" s="112">
        <v>63372</v>
      </c>
      <c r="AM37" s="113"/>
      <c r="AN37" s="112">
        <v>1552</v>
      </c>
      <c r="AO37" s="113"/>
      <c r="AP37" s="118">
        <v>1448</v>
      </c>
      <c r="AQ37" s="113"/>
      <c r="AR37" s="112">
        <v>152455</v>
      </c>
      <c r="AS37" s="113"/>
      <c r="AT37" s="117">
        <v>3766017</v>
      </c>
      <c r="AU37" s="109" t="s">
        <v>1693</v>
      </c>
      <c r="AV37" s="119">
        <v>77.900000000000006</v>
      </c>
      <c r="AW37" s="109" t="s">
        <v>21</v>
      </c>
      <c r="AX37" s="109" t="s">
        <v>1694</v>
      </c>
    </row>
    <row r="38" spans="1:50">
      <c r="A38" s="109" t="s">
        <v>1741</v>
      </c>
      <c r="B38" s="109" t="s">
        <v>1742</v>
      </c>
      <c r="C38" s="109" t="s">
        <v>1685</v>
      </c>
      <c r="D38" s="110">
        <v>9013</v>
      </c>
      <c r="E38" s="111">
        <v>90013</v>
      </c>
      <c r="F38" s="109" t="s">
        <v>1686</v>
      </c>
      <c r="G38" s="109" t="s">
        <v>1672</v>
      </c>
      <c r="H38" s="112">
        <v>1664496</v>
      </c>
      <c r="I38" s="113">
        <v>635</v>
      </c>
      <c r="J38" s="109" t="s">
        <v>1680</v>
      </c>
      <c r="K38" s="109" t="s">
        <v>1674</v>
      </c>
      <c r="L38" s="114">
        <v>61</v>
      </c>
      <c r="M38" s="109"/>
      <c r="N38" s="115">
        <v>29</v>
      </c>
      <c r="O38" s="113"/>
      <c r="P38" s="116">
        <v>14.6876</v>
      </c>
      <c r="Q38" s="113"/>
      <c r="R38" s="116">
        <v>5.3385999999999996</v>
      </c>
      <c r="S38" s="113"/>
      <c r="T38" s="116">
        <v>31.957599999999999</v>
      </c>
      <c r="U38" s="113"/>
      <c r="V38" s="112">
        <v>3049391</v>
      </c>
      <c r="W38" s="113"/>
      <c r="X38" s="117">
        <v>3045104</v>
      </c>
      <c r="Y38" s="113"/>
      <c r="Z38" s="112">
        <v>2886997</v>
      </c>
      <c r="AA38" s="113"/>
      <c r="AB38" s="112">
        <v>158107</v>
      </c>
      <c r="AC38" s="113"/>
      <c r="AD38" s="112">
        <v>208938</v>
      </c>
      <c r="AE38" s="113"/>
      <c r="AF38" s="112">
        <v>196560</v>
      </c>
      <c r="AG38" s="113"/>
      <c r="AH38" s="112">
        <v>12378</v>
      </c>
      <c r="AI38" s="113"/>
      <c r="AJ38" s="112">
        <v>1824324</v>
      </c>
      <c r="AK38" s="113"/>
      <c r="AL38" s="112">
        <v>1733696</v>
      </c>
      <c r="AM38" s="113"/>
      <c r="AN38" s="112">
        <v>131172</v>
      </c>
      <c r="AO38" s="113"/>
      <c r="AP38" s="118">
        <v>123509</v>
      </c>
      <c r="AQ38" s="113"/>
      <c r="AR38" s="112">
        <v>6281578</v>
      </c>
      <c r="AS38" s="113"/>
      <c r="AT38" s="117">
        <v>33535077</v>
      </c>
      <c r="AU38" s="109"/>
      <c r="AV38" s="119">
        <v>80.959999999999994</v>
      </c>
      <c r="AW38" s="109" t="s">
        <v>21</v>
      </c>
      <c r="AX38" s="109" t="s">
        <v>1675</v>
      </c>
    </row>
    <row r="39" spans="1:50">
      <c r="A39" s="109" t="s">
        <v>1743</v>
      </c>
      <c r="B39" s="109" t="s">
        <v>1744</v>
      </c>
      <c r="C39" s="109" t="s">
        <v>1685</v>
      </c>
      <c r="D39" s="110">
        <v>9003</v>
      </c>
      <c r="E39" s="111">
        <v>90003</v>
      </c>
      <c r="F39" s="109" t="s">
        <v>1686</v>
      </c>
      <c r="G39" s="109" t="s">
        <v>1672</v>
      </c>
      <c r="H39" s="112">
        <v>3281212</v>
      </c>
      <c r="I39" s="113">
        <v>616</v>
      </c>
      <c r="J39" s="109" t="s">
        <v>1673</v>
      </c>
      <c r="K39" s="109" t="s">
        <v>1674</v>
      </c>
      <c r="L39" s="114">
        <v>599</v>
      </c>
      <c r="M39" s="109"/>
      <c r="N39" s="115">
        <v>56</v>
      </c>
      <c r="O39" s="113"/>
      <c r="P39" s="116">
        <v>34.829900000000002</v>
      </c>
      <c r="Q39" s="113" t="s">
        <v>1693</v>
      </c>
      <c r="R39" s="116">
        <v>13.962999999999999</v>
      </c>
      <c r="S39" s="113"/>
      <c r="T39" s="116">
        <v>44.260899999999999</v>
      </c>
      <c r="U39" s="113" t="s">
        <v>1693</v>
      </c>
      <c r="V39" s="112">
        <v>69597595</v>
      </c>
      <c r="W39" s="113"/>
      <c r="X39" s="117">
        <v>72050709</v>
      </c>
      <c r="Y39" s="113"/>
      <c r="Z39" s="112">
        <v>69799195</v>
      </c>
      <c r="AA39" s="113"/>
      <c r="AB39" s="112">
        <v>2251514</v>
      </c>
      <c r="AC39" s="113"/>
      <c r="AD39" s="112">
        <v>2377255</v>
      </c>
      <c r="AE39" s="113"/>
      <c r="AF39" s="112">
        <v>2004002</v>
      </c>
      <c r="AG39" s="113" t="s">
        <v>1693</v>
      </c>
      <c r="AH39" s="112">
        <v>373253</v>
      </c>
      <c r="AI39" s="113"/>
      <c r="AJ39" s="112">
        <v>8255518</v>
      </c>
      <c r="AK39" s="113"/>
      <c r="AL39" s="112">
        <v>7973519</v>
      </c>
      <c r="AM39" s="113"/>
      <c r="AN39" s="112">
        <v>277276</v>
      </c>
      <c r="AO39" s="113"/>
      <c r="AP39" s="118">
        <v>229211</v>
      </c>
      <c r="AQ39" s="113"/>
      <c r="AR39" s="112">
        <v>88698878</v>
      </c>
      <c r="AS39" s="113"/>
      <c r="AT39" s="117">
        <v>1238506222</v>
      </c>
      <c r="AU39" s="109"/>
      <c r="AV39" s="119">
        <v>239.42</v>
      </c>
      <c r="AW39" s="109" t="s">
        <v>21</v>
      </c>
      <c r="AX39" s="109" t="s">
        <v>1694</v>
      </c>
    </row>
    <row r="40" spans="1:50">
      <c r="A40" s="109" t="s">
        <v>1745</v>
      </c>
      <c r="B40" s="109" t="s">
        <v>1746</v>
      </c>
      <c r="C40" s="109" t="s">
        <v>1747</v>
      </c>
      <c r="D40" s="110">
        <v>7006</v>
      </c>
      <c r="E40" s="111">
        <v>70006</v>
      </c>
      <c r="F40" s="109" t="s">
        <v>1686</v>
      </c>
      <c r="G40" s="109" t="s">
        <v>1672</v>
      </c>
      <c r="H40" s="112">
        <v>2150706</v>
      </c>
      <c r="I40" s="113">
        <v>493</v>
      </c>
      <c r="J40" s="109" t="s">
        <v>1680</v>
      </c>
      <c r="K40" s="109" t="s">
        <v>1674</v>
      </c>
      <c r="L40" s="114">
        <v>50</v>
      </c>
      <c r="M40" s="109"/>
      <c r="N40" s="115">
        <v>25</v>
      </c>
      <c r="O40" s="113"/>
      <c r="P40" s="116">
        <v>23.1905</v>
      </c>
      <c r="Q40" s="113"/>
      <c r="R40" s="116">
        <v>6.7489999999999997</v>
      </c>
      <c r="S40" s="113"/>
      <c r="T40" s="116">
        <v>41.739400000000003</v>
      </c>
      <c r="U40" s="113"/>
      <c r="V40" s="112">
        <v>5954691</v>
      </c>
      <c r="W40" s="113"/>
      <c r="X40" s="117">
        <v>5905439</v>
      </c>
      <c r="Y40" s="113"/>
      <c r="Z40" s="112">
        <v>5839491</v>
      </c>
      <c r="AA40" s="113"/>
      <c r="AB40" s="112">
        <v>65948</v>
      </c>
      <c r="AC40" s="113"/>
      <c r="AD40" s="112">
        <v>256119</v>
      </c>
      <c r="AE40" s="113"/>
      <c r="AF40" s="112">
        <v>251805</v>
      </c>
      <c r="AG40" s="113"/>
      <c r="AH40" s="112">
        <v>4314</v>
      </c>
      <c r="AI40" s="113"/>
      <c r="AJ40" s="112">
        <v>2952712</v>
      </c>
      <c r="AK40" s="113"/>
      <c r="AL40" s="112">
        <v>2919745</v>
      </c>
      <c r="AM40" s="113"/>
      <c r="AN40" s="112">
        <v>128060</v>
      </c>
      <c r="AO40" s="113"/>
      <c r="AP40" s="118">
        <v>125902</v>
      </c>
      <c r="AQ40" s="113"/>
      <c r="AR40" s="112">
        <v>10510179</v>
      </c>
      <c r="AS40" s="113"/>
      <c r="AT40" s="117">
        <v>70933375</v>
      </c>
      <c r="AU40" s="109"/>
      <c r="AV40" s="119">
        <v>91.06</v>
      </c>
      <c r="AW40" s="109" t="s">
        <v>21</v>
      </c>
      <c r="AX40" s="109" t="s">
        <v>1675</v>
      </c>
    </row>
    <row r="41" spans="1:50">
      <c r="A41" s="109" t="s">
        <v>1748</v>
      </c>
      <c r="B41" s="109" t="s">
        <v>1749</v>
      </c>
      <c r="C41" s="109" t="s">
        <v>1750</v>
      </c>
      <c r="D41" s="110">
        <v>5015</v>
      </c>
      <c r="E41" s="111">
        <v>50015</v>
      </c>
      <c r="F41" s="109" t="s">
        <v>1686</v>
      </c>
      <c r="G41" s="109" t="s">
        <v>1672</v>
      </c>
      <c r="H41" s="112">
        <v>1780673</v>
      </c>
      <c r="I41" s="113">
        <v>418</v>
      </c>
      <c r="J41" s="109" t="s">
        <v>1680</v>
      </c>
      <c r="K41" s="109" t="s">
        <v>1674</v>
      </c>
      <c r="L41" s="114">
        <v>6</v>
      </c>
      <c r="M41" s="109"/>
      <c r="N41" s="115">
        <v>6</v>
      </c>
      <c r="O41" s="113"/>
      <c r="P41" s="116">
        <v>14.0802</v>
      </c>
      <c r="Q41" s="113"/>
      <c r="R41" s="116">
        <v>3.5057</v>
      </c>
      <c r="S41" s="113" t="s">
        <v>1693</v>
      </c>
      <c r="T41" s="116">
        <v>14.4611</v>
      </c>
      <c r="U41" s="113"/>
      <c r="V41" s="112">
        <v>559327</v>
      </c>
      <c r="W41" s="113"/>
      <c r="X41" s="117">
        <v>577077</v>
      </c>
      <c r="Y41" s="113"/>
      <c r="Z41" s="112">
        <v>573726</v>
      </c>
      <c r="AA41" s="113"/>
      <c r="AB41" s="112">
        <v>3351</v>
      </c>
      <c r="AC41" s="113"/>
      <c r="AD41" s="112">
        <v>41389</v>
      </c>
      <c r="AE41" s="113"/>
      <c r="AF41" s="112">
        <v>40747</v>
      </c>
      <c r="AG41" s="113"/>
      <c r="AH41" s="112">
        <v>642</v>
      </c>
      <c r="AI41" s="113"/>
      <c r="AJ41" s="112">
        <v>562513</v>
      </c>
      <c r="AK41" s="113"/>
      <c r="AL41" s="112">
        <v>559161</v>
      </c>
      <c r="AM41" s="113"/>
      <c r="AN41" s="112">
        <v>40336</v>
      </c>
      <c r="AO41" s="113"/>
      <c r="AP41" s="118">
        <v>39693</v>
      </c>
      <c r="AQ41" s="113"/>
      <c r="AR41" s="112">
        <v>589245</v>
      </c>
      <c r="AS41" s="113"/>
      <c r="AT41" s="117">
        <v>2065735</v>
      </c>
      <c r="AU41" s="109" t="s">
        <v>1693</v>
      </c>
      <c r="AV41" s="119">
        <v>30.38</v>
      </c>
      <c r="AW41" s="109" t="s">
        <v>21</v>
      </c>
      <c r="AX41" s="109" t="s">
        <v>1694</v>
      </c>
    </row>
    <row r="42" spans="1:50">
      <c r="A42" s="109" t="s">
        <v>1748</v>
      </c>
      <c r="B42" s="109" t="s">
        <v>1749</v>
      </c>
      <c r="C42" s="109" t="s">
        <v>1750</v>
      </c>
      <c r="D42" s="110">
        <v>5015</v>
      </c>
      <c r="E42" s="111">
        <v>50015</v>
      </c>
      <c r="F42" s="109" t="s">
        <v>1686</v>
      </c>
      <c r="G42" s="109" t="s">
        <v>1672</v>
      </c>
      <c r="H42" s="112">
        <v>1780673</v>
      </c>
      <c r="I42" s="113">
        <v>418</v>
      </c>
      <c r="J42" s="109" t="s">
        <v>1673</v>
      </c>
      <c r="K42" s="109" t="s">
        <v>1674</v>
      </c>
      <c r="L42" s="114">
        <v>16</v>
      </c>
      <c r="M42" s="109"/>
      <c r="N42" s="115">
        <v>8</v>
      </c>
      <c r="O42" s="113"/>
      <c r="P42" s="116">
        <v>19.014700000000001</v>
      </c>
      <c r="Q42" s="113"/>
      <c r="R42" s="116">
        <v>6.9599000000000002</v>
      </c>
      <c r="S42" s="113" t="s">
        <v>1693</v>
      </c>
      <c r="T42" s="116">
        <v>20.605499999999999</v>
      </c>
      <c r="U42" s="113"/>
      <c r="V42" s="112">
        <v>2472057</v>
      </c>
      <c r="W42" s="113"/>
      <c r="X42" s="117">
        <v>2440418</v>
      </c>
      <c r="Y42" s="113"/>
      <c r="Z42" s="112">
        <v>2434523</v>
      </c>
      <c r="AA42" s="113"/>
      <c r="AB42" s="112">
        <v>5895</v>
      </c>
      <c r="AC42" s="113"/>
      <c r="AD42" s="112">
        <v>129302</v>
      </c>
      <c r="AE42" s="113"/>
      <c r="AF42" s="112">
        <v>128034</v>
      </c>
      <c r="AG42" s="113"/>
      <c r="AH42" s="112">
        <v>1268</v>
      </c>
      <c r="AI42" s="113"/>
      <c r="AJ42" s="112">
        <v>1238321</v>
      </c>
      <c r="AK42" s="113"/>
      <c r="AL42" s="112">
        <v>1235375</v>
      </c>
      <c r="AM42" s="113"/>
      <c r="AN42" s="112">
        <v>65610</v>
      </c>
      <c r="AO42" s="113"/>
      <c r="AP42" s="118">
        <v>64976</v>
      </c>
      <c r="AQ42" s="113"/>
      <c r="AR42" s="112">
        <v>2638201</v>
      </c>
      <c r="AS42" s="113"/>
      <c r="AT42" s="117">
        <v>18361515</v>
      </c>
      <c r="AU42" s="109" t="s">
        <v>1693</v>
      </c>
      <c r="AV42" s="119">
        <v>38.08</v>
      </c>
      <c r="AW42" s="109" t="s">
        <v>21</v>
      </c>
      <c r="AX42" s="109" t="s">
        <v>1694</v>
      </c>
    </row>
    <row r="43" spans="1:50">
      <c r="A43" s="109" t="s">
        <v>1751</v>
      </c>
      <c r="B43" s="109" t="s">
        <v>1752</v>
      </c>
      <c r="C43" s="109" t="s">
        <v>1753</v>
      </c>
      <c r="D43" s="110">
        <v>3083</v>
      </c>
      <c r="E43" s="111">
        <v>30083</v>
      </c>
      <c r="F43" s="109" t="s">
        <v>1686</v>
      </c>
      <c r="G43" s="109" t="s">
        <v>1672</v>
      </c>
      <c r="H43" s="112">
        <v>1439666</v>
      </c>
      <c r="I43" s="113">
        <v>417</v>
      </c>
      <c r="J43" s="109" t="s">
        <v>1680</v>
      </c>
      <c r="K43" s="109" t="s">
        <v>1674</v>
      </c>
      <c r="L43" s="114">
        <v>6</v>
      </c>
      <c r="M43" s="109"/>
      <c r="N43" s="115">
        <v>6</v>
      </c>
      <c r="O43" s="113"/>
      <c r="P43" s="116">
        <v>13.267099999999999</v>
      </c>
      <c r="Q43" s="113"/>
      <c r="R43" s="116">
        <v>3.2271999999999998</v>
      </c>
      <c r="S43" s="113"/>
      <c r="T43" s="116">
        <v>40.308999999999997</v>
      </c>
      <c r="U43" s="113"/>
      <c r="V43" s="112">
        <v>344336</v>
      </c>
      <c r="W43" s="113"/>
      <c r="X43" s="117">
        <v>344847</v>
      </c>
      <c r="Y43" s="113"/>
      <c r="Z43" s="112">
        <v>343618</v>
      </c>
      <c r="AA43" s="113"/>
      <c r="AB43" s="112">
        <v>1229</v>
      </c>
      <c r="AC43" s="113"/>
      <c r="AD43" s="112">
        <v>26101</v>
      </c>
      <c r="AE43" s="113"/>
      <c r="AF43" s="112">
        <v>25900</v>
      </c>
      <c r="AG43" s="113"/>
      <c r="AH43" s="112">
        <v>201</v>
      </c>
      <c r="AI43" s="113"/>
      <c r="AJ43" s="112">
        <v>344847</v>
      </c>
      <c r="AK43" s="113"/>
      <c r="AL43" s="112">
        <v>343618</v>
      </c>
      <c r="AM43" s="113"/>
      <c r="AN43" s="112">
        <v>26101</v>
      </c>
      <c r="AO43" s="113"/>
      <c r="AP43" s="118">
        <v>25900</v>
      </c>
      <c r="AQ43" s="113"/>
      <c r="AR43" s="112">
        <v>1044002</v>
      </c>
      <c r="AS43" s="113"/>
      <c r="AT43" s="117">
        <v>3369249</v>
      </c>
      <c r="AU43" s="109"/>
      <c r="AV43" s="119">
        <v>14.8</v>
      </c>
      <c r="AW43" s="109" t="s">
        <v>21</v>
      </c>
      <c r="AX43" s="109" t="s">
        <v>1675</v>
      </c>
    </row>
    <row r="44" spans="1:50">
      <c r="A44" s="109" t="s">
        <v>1754</v>
      </c>
      <c r="B44" s="109" t="s">
        <v>1755</v>
      </c>
      <c r="C44" s="109" t="s">
        <v>1756</v>
      </c>
      <c r="D44" s="110">
        <v>4008</v>
      </c>
      <c r="E44" s="111">
        <v>40008</v>
      </c>
      <c r="F44" s="109" t="s">
        <v>1712</v>
      </c>
      <c r="G44" s="109" t="s">
        <v>1672</v>
      </c>
      <c r="H44" s="112">
        <v>1249442</v>
      </c>
      <c r="I44" s="113">
        <v>409</v>
      </c>
      <c r="J44" s="109" t="s">
        <v>1680</v>
      </c>
      <c r="K44" s="109" t="s">
        <v>1674</v>
      </c>
      <c r="L44" s="114">
        <v>36</v>
      </c>
      <c r="M44" s="109"/>
      <c r="N44" s="115">
        <v>16</v>
      </c>
      <c r="O44" s="113"/>
      <c r="P44" s="116">
        <v>16.140799999999999</v>
      </c>
      <c r="Q44" s="113"/>
      <c r="R44" s="116">
        <v>5.1829999999999998</v>
      </c>
      <c r="S44" s="113"/>
      <c r="T44" s="116">
        <v>55.526200000000003</v>
      </c>
      <c r="U44" s="113"/>
      <c r="V44" s="112">
        <v>2178959</v>
      </c>
      <c r="W44" s="113"/>
      <c r="X44" s="117">
        <v>2267166</v>
      </c>
      <c r="Y44" s="113"/>
      <c r="Z44" s="112">
        <v>2110955</v>
      </c>
      <c r="AA44" s="113"/>
      <c r="AB44" s="112">
        <v>156211</v>
      </c>
      <c r="AC44" s="113"/>
      <c r="AD44" s="112">
        <v>138754</v>
      </c>
      <c r="AE44" s="113"/>
      <c r="AF44" s="112">
        <v>130784</v>
      </c>
      <c r="AG44" s="113"/>
      <c r="AH44" s="112">
        <v>7970</v>
      </c>
      <c r="AI44" s="113"/>
      <c r="AJ44" s="112">
        <v>1141671</v>
      </c>
      <c r="AK44" s="113"/>
      <c r="AL44" s="112">
        <v>1059265</v>
      </c>
      <c r="AM44" s="113"/>
      <c r="AN44" s="112">
        <v>69828</v>
      </c>
      <c r="AO44" s="113"/>
      <c r="AP44" s="118">
        <v>65622</v>
      </c>
      <c r="AQ44" s="113"/>
      <c r="AR44" s="112">
        <v>7261944</v>
      </c>
      <c r="AS44" s="113"/>
      <c r="AT44" s="117">
        <v>37638865</v>
      </c>
      <c r="AU44" s="109"/>
      <c r="AV44" s="119">
        <v>37.299999999999997</v>
      </c>
      <c r="AW44" s="109" t="s">
        <v>21</v>
      </c>
      <c r="AX44" s="109" t="s">
        <v>1675</v>
      </c>
    </row>
    <row r="45" spans="1:50">
      <c r="A45" s="109" t="s">
        <v>1757</v>
      </c>
      <c r="B45" s="109" t="s">
        <v>1758</v>
      </c>
      <c r="C45" s="109" t="s">
        <v>1759</v>
      </c>
      <c r="D45" s="110">
        <v>40</v>
      </c>
      <c r="E45" s="111">
        <v>40</v>
      </c>
      <c r="F45" s="109" t="s">
        <v>1686</v>
      </c>
      <c r="G45" s="109" t="s">
        <v>1672</v>
      </c>
      <c r="H45" s="112">
        <v>3059393</v>
      </c>
      <c r="I45" s="113">
        <v>381</v>
      </c>
      <c r="J45" s="109" t="s">
        <v>1680</v>
      </c>
      <c r="K45" s="109" t="s">
        <v>1674</v>
      </c>
      <c r="L45" s="114">
        <v>48</v>
      </c>
      <c r="M45" s="109"/>
      <c r="N45" s="115">
        <v>17</v>
      </c>
      <c r="O45" s="113"/>
      <c r="P45" s="116">
        <v>18.259</v>
      </c>
      <c r="Q45" s="113"/>
      <c r="R45" s="116">
        <v>6.3029999999999999</v>
      </c>
      <c r="S45" s="113"/>
      <c r="T45" s="116">
        <v>35.367199999999997</v>
      </c>
      <c r="U45" s="113"/>
      <c r="V45" s="112">
        <v>3994837</v>
      </c>
      <c r="W45" s="113"/>
      <c r="X45" s="117">
        <v>4168064</v>
      </c>
      <c r="Y45" s="113"/>
      <c r="Z45" s="112">
        <v>4078592</v>
      </c>
      <c r="AA45" s="113"/>
      <c r="AB45" s="112">
        <v>89472</v>
      </c>
      <c r="AC45" s="113"/>
      <c r="AD45" s="112">
        <v>233843</v>
      </c>
      <c r="AE45" s="113"/>
      <c r="AF45" s="112">
        <v>223374</v>
      </c>
      <c r="AG45" s="113"/>
      <c r="AH45" s="112">
        <v>10469</v>
      </c>
      <c r="AI45" s="113"/>
      <c r="AJ45" s="112">
        <v>1165448</v>
      </c>
      <c r="AK45" s="113"/>
      <c r="AL45" s="112">
        <v>1140397</v>
      </c>
      <c r="AM45" s="113"/>
      <c r="AN45" s="112">
        <v>65104</v>
      </c>
      <c r="AO45" s="113"/>
      <c r="AP45" s="118">
        <v>61879</v>
      </c>
      <c r="AQ45" s="113"/>
      <c r="AR45" s="112">
        <v>7900122</v>
      </c>
      <c r="AS45" s="113"/>
      <c r="AT45" s="117">
        <v>49794569</v>
      </c>
      <c r="AU45" s="109"/>
      <c r="AV45" s="119">
        <v>40.4</v>
      </c>
      <c r="AW45" s="109" t="s">
        <v>21</v>
      </c>
      <c r="AX45" s="109" t="s">
        <v>1675</v>
      </c>
    </row>
    <row r="46" spans="1:50">
      <c r="A46" s="109" t="s">
        <v>1757</v>
      </c>
      <c r="B46" s="109" t="s">
        <v>1758</v>
      </c>
      <c r="C46" s="109" t="s">
        <v>1759</v>
      </c>
      <c r="D46" s="110">
        <v>40</v>
      </c>
      <c r="E46" s="111">
        <v>40</v>
      </c>
      <c r="F46" s="109" t="s">
        <v>1686</v>
      </c>
      <c r="G46" s="109" t="s">
        <v>1672</v>
      </c>
      <c r="H46" s="112">
        <v>3059393</v>
      </c>
      <c r="I46" s="113">
        <v>381</v>
      </c>
      <c r="J46" s="109" t="s">
        <v>1682</v>
      </c>
      <c r="K46" s="109" t="s">
        <v>1681</v>
      </c>
      <c r="L46" s="114">
        <v>70</v>
      </c>
      <c r="M46" s="109"/>
      <c r="N46" s="115">
        <v>23</v>
      </c>
      <c r="O46" s="113"/>
      <c r="P46" s="116">
        <v>30.116700000000002</v>
      </c>
      <c r="Q46" s="113"/>
      <c r="R46" s="116">
        <v>25.192499999999999</v>
      </c>
      <c r="S46" s="113"/>
      <c r="T46" s="116">
        <v>24.971</v>
      </c>
      <c r="U46" s="113"/>
      <c r="V46" s="112">
        <v>1617729</v>
      </c>
      <c r="W46" s="113"/>
      <c r="X46" s="117">
        <v>1562310</v>
      </c>
      <c r="Y46" s="113"/>
      <c r="Z46" s="112">
        <v>1526737</v>
      </c>
      <c r="AA46" s="113"/>
      <c r="AB46" s="112">
        <v>35573</v>
      </c>
      <c r="AC46" s="113"/>
      <c r="AD46" s="112">
        <v>54020</v>
      </c>
      <c r="AE46" s="113"/>
      <c r="AF46" s="112">
        <v>50694</v>
      </c>
      <c r="AG46" s="113"/>
      <c r="AH46" s="112">
        <v>3326</v>
      </c>
      <c r="AI46" s="113"/>
      <c r="AJ46" s="112">
        <v>250453</v>
      </c>
      <c r="AK46" s="113"/>
      <c r="AL46" s="112">
        <v>244746</v>
      </c>
      <c r="AM46" s="113"/>
      <c r="AN46" s="112">
        <v>8818</v>
      </c>
      <c r="AO46" s="113"/>
      <c r="AP46" s="118">
        <v>8281</v>
      </c>
      <c r="AQ46" s="113"/>
      <c r="AR46" s="112">
        <v>1265882</v>
      </c>
      <c r="AS46" s="113"/>
      <c r="AT46" s="117">
        <v>31890678</v>
      </c>
      <c r="AU46" s="109"/>
      <c r="AV46" s="119">
        <v>163.84</v>
      </c>
      <c r="AW46" s="109" t="s">
        <v>21</v>
      </c>
      <c r="AX46" s="109" t="s">
        <v>1675</v>
      </c>
    </row>
    <row r="47" spans="1:50">
      <c r="A47" s="109" t="s">
        <v>1760</v>
      </c>
      <c r="B47" s="109" t="s">
        <v>1761</v>
      </c>
      <c r="C47" s="109" t="s">
        <v>1670</v>
      </c>
      <c r="D47" s="110">
        <v>2004</v>
      </c>
      <c r="E47" s="111">
        <v>20004</v>
      </c>
      <c r="F47" s="109" t="s">
        <v>1686</v>
      </c>
      <c r="G47" s="109" t="s">
        <v>1672</v>
      </c>
      <c r="H47" s="112">
        <v>935906</v>
      </c>
      <c r="I47" s="113">
        <v>359</v>
      </c>
      <c r="J47" s="109" t="s">
        <v>1680</v>
      </c>
      <c r="K47" s="109" t="s">
        <v>1674</v>
      </c>
      <c r="L47" s="114">
        <v>23</v>
      </c>
      <c r="M47" s="109"/>
      <c r="N47" s="115">
        <v>7</v>
      </c>
      <c r="O47" s="113"/>
      <c r="P47" s="116">
        <v>11.1447</v>
      </c>
      <c r="Q47" s="113"/>
      <c r="R47" s="116">
        <v>2.6665000000000001</v>
      </c>
      <c r="S47" s="113"/>
      <c r="T47" s="116">
        <v>48.610100000000003</v>
      </c>
      <c r="U47" s="113"/>
      <c r="V47" s="112">
        <v>962940</v>
      </c>
      <c r="W47" s="113"/>
      <c r="X47" s="117">
        <v>984827</v>
      </c>
      <c r="Y47" s="113"/>
      <c r="Z47" s="112">
        <v>968353</v>
      </c>
      <c r="AA47" s="113"/>
      <c r="AB47" s="112">
        <v>16474</v>
      </c>
      <c r="AC47" s="113"/>
      <c r="AD47" s="112">
        <v>91599</v>
      </c>
      <c r="AE47" s="113"/>
      <c r="AF47" s="112">
        <v>86889</v>
      </c>
      <c r="AG47" s="113"/>
      <c r="AH47" s="112">
        <v>4710</v>
      </c>
      <c r="AI47" s="113"/>
      <c r="AJ47" s="112">
        <v>347313</v>
      </c>
      <c r="AK47" s="113"/>
      <c r="AL47" s="112">
        <v>341503</v>
      </c>
      <c r="AM47" s="113"/>
      <c r="AN47" s="112">
        <v>32115</v>
      </c>
      <c r="AO47" s="113"/>
      <c r="AP47" s="118">
        <v>30462</v>
      </c>
      <c r="AQ47" s="113"/>
      <c r="AR47" s="112">
        <v>4223681</v>
      </c>
      <c r="AS47" s="113"/>
      <c r="AT47" s="117">
        <v>11262397</v>
      </c>
      <c r="AU47" s="109"/>
      <c r="AV47" s="119">
        <v>12.4</v>
      </c>
      <c r="AW47" s="109" t="s">
        <v>21</v>
      </c>
      <c r="AX47" s="109" t="s">
        <v>1675</v>
      </c>
    </row>
    <row r="48" spans="1:50">
      <c r="A48" s="109" t="s">
        <v>1762</v>
      </c>
      <c r="B48" s="109" t="s">
        <v>1763</v>
      </c>
      <c r="C48" s="109" t="s">
        <v>1685</v>
      </c>
      <c r="D48" s="110">
        <v>9019</v>
      </c>
      <c r="E48" s="111">
        <v>90019</v>
      </c>
      <c r="F48" s="109" t="s">
        <v>1686</v>
      </c>
      <c r="G48" s="109" t="s">
        <v>1672</v>
      </c>
      <c r="H48" s="112">
        <v>1723634</v>
      </c>
      <c r="I48" s="113">
        <v>331</v>
      </c>
      <c r="J48" s="109" t="s">
        <v>1680</v>
      </c>
      <c r="K48" s="109" t="s">
        <v>1674</v>
      </c>
      <c r="L48" s="114">
        <v>69</v>
      </c>
      <c r="M48" s="109"/>
      <c r="N48" s="115">
        <v>18</v>
      </c>
      <c r="O48" s="113"/>
      <c r="P48" s="116">
        <v>17.4438</v>
      </c>
      <c r="Q48" s="113"/>
      <c r="R48" s="116">
        <v>5.9108000000000001</v>
      </c>
      <c r="S48" s="113"/>
      <c r="T48" s="116">
        <v>43.433199999999999</v>
      </c>
      <c r="U48" s="113"/>
      <c r="V48" s="112">
        <v>3637080</v>
      </c>
      <c r="W48" s="113"/>
      <c r="X48" s="117">
        <v>3765256</v>
      </c>
      <c r="Y48" s="113"/>
      <c r="Z48" s="112">
        <v>3610107</v>
      </c>
      <c r="AA48" s="113"/>
      <c r="AB48" s="112">
        <v>155149</v>
      </c>
      <c r="AC48" s="113"/>
      <c r="AD48" s="112">
        <v>213385</v>
      </c>
      <c r="AE48" s="113"/>
      <c r="AF48" s="112">
        <v>206957</v>
      </c>
      <c r="AG48" s="113"/>
      <c r="AH48" s="112">
        <v>6428</v>
      </c>
      <c r="AI48" s="113"/>
      <c r="AJ48" s="112">
        <v>1757466</v>
      </c>
      <c r="AK48" s="113"/>
      <c r="AL48" s="112">
        <v>1710343</v>
      </c>
      <c r="AM48" s="113"/>
      <c r="AN48" s="112">
        <v>101083</v>
      </c>
      <c r="AO48" s="113"/>
      <c r="AP48" s="118">
        <v>98064</v>
      </c>
      <c r="AQ48" s="113"/>
      <c r="AR48" s="112">
        <v>8988806</v>
      </c>
      <c r="AS48" s="113"/>
      <c r="AT48" s="117">
        <v>53131252</v>
      </c>
      <c r="AU48" s="109"/>
      <c r="AV48" s="119">
        <v>84.92</v>
      </c>
      <c r="AW48" s="109" t="s">
        <v>21</v>
      </c>
      <c r="AX48" s="109" t="s">
        <v>1675</v>
      </c>
    </row>
    <row r="49" spans="1:50">
      <c r="A49" s="109" t="s">
        <v>1764</v>
      </c>
      <c r="B49" s="109" t="s">
        <v>1765</v>
      </c>
      <c r="C49" s="109" t="s">
        <v>1704</v>
      </c>
      <c r="D49" s="110">
        <v>6007</v>
      </c>
      <c r="E49" s="111">
        <v>60007</v>
      </c>
      <c r="F49" s="109" t="s">
        <v>1686</v>
      </c>
      <c r="G49" s="109" t="s">
        <v>1672</v>
      </c>
      <c r="H49" s="112">
        <v>5121892</v>
      </c>
      <c r="I49" s="113">
        <v>312</v>
      </c>
      <c r="J49" s="109" t="s">
        <v>1682</v>
      </c>
      <c r="K49" s="109" t="s">
        <v>1681</v>
      </c>
      <c r="L49" s="114">
        <v>20</v>
      </c>
      <c r="M49" s="109"/>
      <c r="N49" s="115">
        <v>5</v>
      </c>
      <c r="O49" s="113"/>
      <c r="P49" s="116">
        <v>19.5091</v>
      </c>
      <c r="Q49" s="113"/>
      <c r="R49" s="116">
        <v>15.8208</v>
      </c>
      <c r="S49" s="113" t="s">
        <v>1698</v>
      </c>
      <c r="T49" s="116">
        <v>2.8578999999999999</v>
      </c>
      <c r="U49" s="113" t="s">
        <v>1698</v>
      </c>
      <c r="V49" s="112">
        <v>2417541</v>
      </c>
      <c r="W49" s="113"/>
      <c r="X49" s="117">
        <v>2349671</v>
      </c>
      <c r="Y49" s="113"/>
      <c r="Z49" s="112">
        <v>2320998</v>
      </c>
      <c r="AA49" s="113"/>
      <c r="AB49" s="112">
        <v>28673</v>
      </c>
      <c r="AC49" s="113"/>
      <c r="AD49" s="112">
        <v>120510</v>
      </c>
      <c r="AE49" s="113"/>
      <c r="AF49" s="112">
        <v>118970</v>
      </c>
      <c r="AG49" s="113"/>
      <c r="AH49" s="112">
        <v>1540</v>
      </c>
      <c r="AI49" s="113"/>
      <c r="AJ49" s="112">
        <v>587418</v>
      </c>
      <c r="AK49" s="113"/>
      <c r="AL49" s="112">
        <v>580250</v>
      </c>
      <c r="AM49" s="113" t="s">
        <v>1698</v>
      </c>
      <c r="AN49" s="112">
        <v>30128</v>
      </c>
      <c r="AO49" s="113"/>
      <c r="AP49" s="118">
        <v>29743</v>
      </c>
      <c r="AQ49" s="113" t="s">
        <v>1698</v>
      </c>
      <c r="AR49" s="112">
        <v>340008</v>
      </c>
      <c r="AS49" s="113" t="s">
        <v>1698</v>
      </c>
      <c r="AT49" s="117">
        <v>5379214</v>
      </c>
      <c r="AU49" s="109" t="s">
        <v>1698</v>
      </c>
      <c r="AV49" s="119">
        <v>52.34</v>
      </c>
      <c r="AW49" s="109" t="s">
        <v>21</v>
      </c>
      <c r="AX49" s="109" t="s">
        <v>1694</v>
      </c>
    </row>
    <row r="50" spans="1:50">
      <c r="A50" s="109" t="s">
        <v>1766</v>
      </c>
      <c r="B50" s="109" t="s">
        <v>1717</v>
      </c>
      <c r="C50" s="109" t="s">
        <v>1678</v>
      </c>
      <c r="D50" s="110">
        <v>2098</v>
      </c>
      <c r="E50" s="111">
        <v>20098</v>
      </c>
      <c r="F50" s="109" t="s">
        <v>1686</v>
      </c>
      <c r="G50" s="109" t="s">
        <v>1672</v>
      </c>
      <c r="H50" s="112">
        <v>18351295</v>
      </c>
      <c r="I50" s="113">
        <v>310</v>
      </c>
      <c r="J50" s="109" t="s">
        <v>1673</v>
      </c>
      <c r="K50" s="109" t="s">
        <v>1674</v>
      </c>
      <c r="L50" s="114">
        <v>304</v>
      </c>
      <c r="M50" s="109"/>
      <c r="N50" s="115">
        <v>33</v>
      </c>
      <c r="O50" s="113"/>
      <c r="P50" s="116">
        <v>13.624599999999999</v>
      </c>
      <c r="Q50" s="113"/>
      <c r="R50" s="116">
        <v>5.0683999999999996</v>
      </c>
      <c r="S50" s="113"/>
      <c r="T50" s="116">
        <v>31.703499999999998</v>
      </c>
      <c r="U50" s="113"/>
      <c r="V50" s="112">
        <v>12823047</v>
      </c>
      <c r="W50" s="113"/>
      <c r="X50" s="117">
        <v>13103345</v>
      </c>
      <c r="Y50" s="113"/>
      <c r="Z50" s="112">
        <v>12744198</v>
      </c>
      <c r="AA50" s="113"/>
      <c r="AB50" s="112">
        <v>359147</v>
      </c>
      <c r="AC50" s="113"/>
      <c r="AD50" s="112">
        <v>954091</v>
      </c>
      <c r="AE50" s="113"/>
      <c r="AF50" s="112">
        <v>935379</v>
      </c>
      <c r="AG50" s="113"/>
      <c r="AH50" s="112">
        <v>18712</v>
      </c>
      <c r="AI50" s="113"/>
      <c r="AJ50" s="112">
        <v>1753804</v>
      </c>
      <c r="AK50" s="113"/>
      <c r="AL50" s="112">
        <v>1705415</v>
      </c>
      <c r="AM50" s="113"/>
      <c r="AN50" s="112">
        <v>129406</v>
      </c>
      <c r="AO50" s="113"/>
      <c r="AP50" s="118">
        <v>126903</v>
      </c>
      <c r="AQ50" s="113"/>
      <c r="AR50" s="112">
        <v>29654770</v>
      </c>
      <c r="AS50" s="113"/>
      <c r="AT50" s="117">
        <v>150302485</v>
      </c>
      <c r="AU50" s="109"/>
      <c r="AV50" s="119">
        <v>28.6</v>
      </c>
      <c r="AW50" s="109" t="s">
        <v>21</v>
      </c>
      <c r="AX50" s="109" t="s">
        <v>1675</v>
      </c>
    </row>
    <row r="51" spans="1:50">
      <c r="A51" s="109" t="s">
        <v>1767</v>
      </c>
      <c r="B51" s="109" t="s">
        <v>1768</v>
      </c>
      <c r="C51" s="109" t="s">
        <v>1685</v>
      </c>
      <c r="D51" s="110">
        <v>9030</v>
      </c>
      <c r="E51" s="111">
        <v>90030</v>
      </c>
      <c r="F51" s="109" t="s">
        <v>1686</v>
      </c>
      <c r="G51" s="109" t="s">
        <v>1672</v>
      </c>
      <c r="H51" s="112">
        <v>2956746</v>
      </c>
      <c r="I51" s="113">
        <v>205</v>
      </c>
      <c r="J51" s="109" t="s">
        <v>1682</v>
      </c>
      <c r="K51" s="109" t="s">
        <v>1681</v>
      </c>
      <c r="L51" s="114">
        <v>24</v>
      </c>
      <c r="M51" s="109"/>
      <c r="N51" s="115">
        <v>4</v>
      </c>
      <c r="O51" s="113"/>
      <c r="P51" s="116">
        <v>31.677499999999998</v>
      </c>
      <c r="Q51" s="113"/>
      <c r="R51" s="116">
        <v>26.441199999999998</v>
      </c>
      <c r="S51" s="113"/>
      <c r="T51" s="116">
        <v>25.204499999999999</v>
      </c>
      <c r="U51" s="113"/>
      <c r="V51" s="112">
        <v>1181583</v>
      </c>
      <c r="W51" s="113"/>
      <c r="X51" s="117">
        <v>1254334</v>
      </c>
      <c r="Y51" s="113"/>
      <c r="Z51" s="112">
        <v>1186577</v>
      </c>
      <c r="AA51" s="113"/>
      <c r="AB51" s="112">
        <v>67757</v>
      </c>
      <c r="AC51" s="113"/>
      <c r="AD51" s="112">
        <v>42212</v>
      </c>
      <c r="AE51" s="113"/>
      <c r="AF51" s="112">
        <v>37458</v>
      </c>
      <c r="AG51" s="113"/>
      <c r="AH51" s="112">
        <v>4754</v>
      </c>
      <c r="AI51" s="113"/>
      <c r="AJ51" s="112">
        <v>243076</v>
      </c>
      <c r="AK51" s="113"/>
      <c r="AL51" s="112">
        <v>230008</v>
      </c>
      <c r="AM51" s="113"/>
      <c r="AN51" s="112">
        <v>7881</v>
      </c>
      <c r="AO51" s="113"/>
      <c r="AP51" s="118">
        <v>7305</v>
      </c>
      <c r="AQ51" s="113"/>
      <c r="AR51" s="112">
        <v>944109</v>
      </c>
      <c r="AS51" s="113"/>
      <c r="AT51" s="117">
        <v>24963395</v>
      </c>
      <c r="AU51" s="109"/>
      <c r="AV51" s="119">
        <v>82.2</v>
      </c>
      <c r="AW51" s="109" t="s">
        <v>21</v>
      </c>
      <c r="AX51" s="109" t="s">
        <v>1675</v>
      </c>
    </row>
    <row r="52" spans="1:50">
      <c r="A52" s="109" t="s">
        <v>1769</v>
      </c>
      <c r="B52" s="109" t="s">
        <v>1684</v>
      </c>
      <c r="C52" s="109" t="s">
        <v>1685</v>
      </c>
      <c r="D52" s="110">
        <v>9151</v>
      </c>
      <c r="E52" s="111">
        <v>90151</v>
      </c>
      <c r="F52" s="109" t="s">
        <v>1686</v>
      </c>
      <c r="G52" s="109" t="s">
        <v>1672</v>
      </c>
      <c r="H52" s="112">
        <v>12150996</v>
      </c>
      <c r="I52" s="113">
        <v>195</v>
      </c>
      <c r="J52" s="109" t="s">
        <v>1682</v>
      </c>
      <c r="K52" s="109" t="s">
        <v>1681</v>
      </c>
      <c r="L52" s="114">
        <v>195</v>
      </c>
      <c r="M52" s="109"/>
      <c r="N52" s="115">
        <v>40</v>
      </c>
      <c r="O52" s="113"/>
      <c r="P52" s="116">
        <v>36.3401</v>
      </c>
      <c r="Q52" s="113"/>
      <c r="R52" s="116">
        <v>34.358199999999997</v>
      </c>
      <c r="S52" s="113" t="s">
        <v>1693</v>
      </c>
      <c r="T52" s="116">
        <v>26.057400000000001</v>
      </c>
      <c r="U52" s="113" t="s">
        <v>1693</v>
      </c>
      <c r="V52" s="112">
        <v>13061501</v>
      </c>
      <c r="W52" s="113"/>
      <c r="X52" s="117">
        <v>13618637</v>
      </c>
      <c r="Y52" s="113"/>
      <c r="Z52" s="112">
        <v>13049429</v>
      </c>
      <c r="AA52" s="113"/>
      <c r="AB52" s="112">
        <v>569208</v>
      </c>
      <c r="AC52" s="113"/>
      <c r="AD52" s="112">
        <v>387165</v>
      </c>
      <c r="AE52" s="113"/>
      <c r="AF52" s="112">
        <v>359092</v>
      </c>
      <c r="AG52" s="113"/>
      <c r="AH52" s="112">
        <v>28073</v>
      </c>
      <c r="AI52" s="113"/>
      <c r="AJ52" s="112">
        <v>2786037</v>
      </c>
      <c r="AK52" s="113"/>
      <c r="AL52" s="112">
        <v>2674879</v>
      </c>
      <c r="AM52" s="113"/>
      <c r="AN52" s="112">
        <v>80963</v>
      </c>
      <c r="AO52" s="113"/>
      <c r="AP52" s="118">
        <v>73871</v>
      </c>
      <c r="AQ52" s="113"/>
      <c r="AR52" s="112">
        <v>9357013</v>
      </c>
      <c r="AS52" s="113" t="s">
        <v>1693</v>
      </c>
      <c r="AT52" s="117">
        <v>321490316</v>
      </c>
      <c r="AU52" s="109" t="s">
        <v>1693</v>
      </c>
      <c r="AV52" s="119">
        <v>826.8</v>
      </c>
      <c r="AW52" s="109" t="s">
        <v>21</v>
      </c>
      <c r="AX52" s="109" t="s">
        <v>1694</v>
      </c>
    </row>
    <row r="53" spans="1:50">
      <c r="A53" s="109" t="s">
        <v>1770</v>
      </c>
      <c r="B53" s="109" t="s">
        <v>1771</v>
      </c>
      <c r="C53" s="109" t="s">
        <v>1685</v>
      </c>
      <c r="D53" s="110">
        <v>9134</v>
      </c>
      <c r="E53" s="111">
        <v>90134</v>
      </c>
      <c r="F53" s="109" t="s">
        <v>1686</v>
      </c>
      <c r="G53" s="109" t="s">
        <v>1672</v>
      </c>
      <c r="H53" s="112">
        <v>3281212</v>
      </c>
      <c r="I53" s="113">
        <v>141</v>
      </c>
      <c r="J53" s="109" t="s">
        <v>1682</v>
      </c>
      <c r="K53" s="109" t="s">
        <v>1681</v>
      </c>
      <c r="L53" s="114">
        <v>111</v>
      </c>
      <c r="M53" s="109"/>
      <c r="N53" s="115">
        <v>20</v>
      </c>
      <c r="O53" s="113"/>
      <c r="P53" s="116">
        <v>32.338700000000003</v>
      </c>
      <c r="Q53" s="113"/>
      <c r="R53" s="116">
        <v>22.0776</v>
      </c>
      <c r="S53" s="113"/>
      <c r="T53" s="116">
        <v>68.261899999999997</v>
      </c>
      <c r="U53" s="113"/>
      <c r="V53" s="112">
        <v>6469218</v>
      </c>
      <c r="W53" s="113"/>
      <c r="X53" s="117">
        <v>6644705</v>
      </c>
      <c r="Y53" s="113"/>
      <c r="Z53" s="112">
        <v>6486852</v>
      </c>
      <c r="AA53" s="113"/>
      <c r="AB53" s="112">
        <v>157853</v>
      </c>
      <c r="AC53" s="113"/>
      <c r="AD53" s="112">
        <v>216487</v>
      </c>
      <c r="AE53" s="113"/>
      <c r="AF53" s="112">
        <v>200591</v>
      </c>
      <c r="AG53" s="113"/>
      <c r="AH53" s="112">
        <v>15896</v>
      </c>
      <c r="AI53" s="113"/>
      <c r="AJ53" s="112">
        <v>1179829</v>
      </c>
      <c r="AK53" s="113"/>
      <c r="AL53" s="112">
        <v>1151035</v>
      </c>
      <c r="AM53" s="113"/>
      <c r="AN53" s="112">
        <v>38509</v>
      </c>
      <c r="AO53" s="113"/>
      <c r="AP53" s="118">
        <v>35662</v>
      </c>
      <c r="AQ53" s="113"/>
      <c r="AR53" s="112">
        <v>13692716</v>
      </c>
      <c r="AS53" s="113"/>
      <c r="AT53" s="117">
        <v>302302869</v>
      </c>
      <c r="AU53" s="109"/>
      <c r="AV53" s="119">
        <v>153.68</v>
      </c>
      <c r="AW53" s="109" t="s">
        <v>21</v>
      </c>
      <c r="AX53" s="109" t="s">
        <v>1675</v>
      </c>
    </row>
    <row r="54" spans="1:50">
      <c r="A54" s="109" t="s">
        <v>1772</v>
      </c>
      <c r="B54" s="109" t="s">
        <v>1773</v>
      </c>
      <c r="C54" s="109" t="s">
        <v>1753</v>
      </c>
      <c r="D54" s="110">
        <v>3073</v>
      </c>
      <c r="E54" s="111">
        <v>30073</v>
      </c>
      <c r="F54" s="109" t="s">
        <v>1686</v>
      </c>
      <c r="G54" s="109" t="s">
        <v>1672</v>
      </c>
      <c r="H54" s="112">
        <v>4586770</v>
      </c>
      <c r="I54" s="113">
        <v>99</v>
      </c>
      <c r="J54" s="109" t="s">
        <v>1682</v>
      </c>
      <c r="K54" s="109" t="s">
        <v>1681</v>
      </c>
      <c r="L54" s="114">
        <v>99</v>
      </c>
      <c r="M54" s="109"/>
      <c r="N54" s="115">
        <v>32</v>
      </c>
      <c r="O54" s="113"/>
      <c r="P54" s="116">
        <v>30.826899999999998</v>
      </c>
      <c r="Q54" s="113"/>
      <c r="R54" s="116">
        <v>30.3917</v>
      </c>
      <c r="S54" s="113"/>
      <c r="T54" s="116">
        <v>46.2879</v>
      </c>
      <c r="U54" s="113"/>
      <c r="V54" s="112">
        <v>2148620</v>
      </c>
      <c r="W54" s="113"/>
      <c r="X54" s="117">
        <v>2234620</v>
      </c>
      <c r="Y54" s="113"/>
      <c r="Z54" s="112">
        <v>2146074</v>
      </c>
      <c r="AA54" s="113"/>
      <c r="AB54" s="112">
        <v>88546</v>
      </c>
      <c r="AC54" s="113"/>
      <c r="AD54" s="112">
        <v>76838</v>
      </c>
      <c r="AE54" s="113"/>
      <c r="AF54" s="112">
        <v>69617</v>
      </c>
      <c r="AG54" s="113"/>
      <c r="AH54" s="112">
        <v>7221</v>
      </c>
      <c r="AI54" s="113"/>
      <c r="AJ54" s="112">
        <v>333795</v>
      </c>
      <c r="AK54" s="113"/>
      <c r="AL54" s="112">
        <v>320541</v>
      </c>
      <c r="AM54" s="113"/>
      <c r="AN54" s="112">
        <v>11411</v>
      </c>
      <c r="AO54" s="113"/>
      <c r="AP54" s="118">
        <v>10330</v>
      </c>
      <c r="AQ54" s="113"/>
      <c r="AR54" s="112">
        <v>3222428</v>
      </c>
      <c r="AS54" s="113"/>
      <c r="AT54" s="117">
        <v>97935058</v>
      </c>
      <c r="AU54" s="109"/>
      <c r="AV54" s="119">
        <v>173.62</v>
      </c>
      <c r="AW54" s="109" t="s">
        <v>21</v>
      </c>
      <c r="AX54" s="109" t="s">
        <v>1675</v>
      </c>
    </row>
    <row r="55" spans="1:50">
      <c r="A55" s="109" t="s">
        <v>1774</v>
      </c>
      <c r="B55" s="109" t="s">
        <v>1775</v>
      </c>
      <c r="C55" s="109" t="s">
        <v>1678</v>
      </c>
      <c r="D55" s="110">
        <v>2075</v>
      </c>
      <c r="E55" s="111">
        <v>20075</v>
      </c>
      <c r="F55" s="109" t="s">
        <v>1686</v>
      </c>
      <c r="G55" s="109" t="s">
        <v>1672</v>
      </c>
      <c r="H55" s="112">
        <v>5441567</v>
      </c>
      <c r="I55" s="113">
        <v>78</v>
      </c>
      <c r="J55" s="109" t="s">
        <v>1673</v>
      </c>
      <c r="K55" s="109" t="s">
        <v>1674</v>
      </c>
      <c r="L55" s="114">
        <v>78</v>
      </c>
      <c r="M55" s="109"/>
      <c r="N55" s="115">
        <v>11</v>
      </c>
      <c r="O55" s="113"/>
      <c r="P55" s="116">
        <v>31.0718</v>
      </c>
      <c r="Q55" s="113"/>
      <c r="R55" s="116">
        <v>8.5806000000000004</v>
      </c>
      <c r="S55" s="113"/>
      <c r="T55" s="116">
        <v>27.423500000000001</v>
      </c>
      <c r="U55" s="113"/>
      <c r="V55" s="112">
        <v>5618718</v>
      </c>
      <c r="W55" s="113"/>
      <c r="X55" s="117">
        <v>4662890</v>
      </c>
      <c r="Y55" s="113"/>
      <c r="Z55" s="112">
        <v>4474868</v>
      </c>
      <c r="AA55" s="113"/>
      <c r="AB55" s="112">
        <v>188022</v>
      </c>
      <c r="AC55" s="113"/>
      <c r="AD55" s="112">
        <v>154306</v>
      </c>
      <c r="AE55" s="113"/>
      <c r="AF55" s="112">
        <v>144017</v>
      </c>
      <c r="AG55" s="113"/>
      <c r="AH55" s="112">
        <v>10289</v>
      </c>
      <c r="AI55" s="113"/>
      <c r="AJ55" s="112">
        <v>899973</v>
      </c>
      <c r="AK55" s="113"/>
      <c r="AL55" s="112">
        <v>836001</v>
      </c>
      <c r="AM55" s="113"/>
      <c r="AN55" s="112">
        <v>31034</v>
      </c>
      <c r="AO55" s="113"/>
      <c r="AP55" s="118">
        <v>28828</v>
      </c>
      <c r="AQ55" s="113"/>
      <c r="AR55" s="112">
        <v>3949450</v>
      </c>
      <c r="AS55" s="113"/>
      <c r="AT55" s="117">
        <v>33888694</v>
      </c>
      <c r="AU55" s="109"/>
      <c r="AV55" s="119">
        <v>31.5</v>
      </c>
      <c r="AW55" s="109" t="s">
        <v>21</v>
      </c>
      <c r="AX55" s="109" t="s">
        <v>1675</v>
      </c>
    </row>
    <row r="56" spans="1:50">
      <c r="A56" s="109" t="s">
        <v>1776</v>
      </c>
      <c r="B56" s="109" t="s">
        <v>1777</v>
      </c>
      <c r="C56" s="109" t="s">
        <v>1778</v>
      </c>
      <c r="D56" s="110">
        <v>5104</v>
      </c>
      <c r="E56" s="111">
        <v>50104</v>
      </c>
      <c r="F56" s="109" t="s">
        <v>1686</v>
      </c>
      <c r="G56" s="109" t="s">
        <v>1672</v>
      </c>
      <c r="H56" s="112">
        <v>8608208</v>
      </c>
      <c r="I56" s="113">
        <v>70</v>
      </c>
      <c r="J56" s="109" t="s">
        <v>1682</v>
      </c>
      <c r="K56" s="109" t="s">
        <v>1674</v>
      </c>
      <c r="L56" s="114">
        <v>70</v>
      </c>
      <c r="M56" s="109"/>
      <c r="N56" s="115">
        <v>17</v>
      </c>
      <c r="O56" s="113"/>
      <c r="P56" s="116">
        <v>34.768900000000002</v>
      </c>
      <c r="Q56" s="113"/>
      <c r="R56" s="116">
        <v>33</v>
      </c>
      <c r="S56" s="113"/>
      <c r="T56" s="116">
        <v>8.8186</v>
      </c>
      <c r="U56" s="113"/>
      <c r="V56" s="112">
        <v>4013838</v>
      </c>
      <c r="W56" s="113"/>
      <c r="X56" s="117">
        <v>3988838</v>
      </c>
      <c r="Y56" s="113"/>
      <c r="Z56" s="112">
        <v>3923145</v>
      </c>
      <c r="AA56" s="113"/>
      <c r="AB56" s="112">
        <v>65693</v>
      </c>
      <c r="AC56" s="113"/>
      <c r="AD56" s="112">
        <v>114811</v>
      </c>
      <c r="AE56" s="113"/>
      <c r="AF56" s="112">
        <v>112835</v>
      </c>
      <c r="AG56" s="113"/>
      <c r="AH56" s="112">
        <v>1976</v>
      </c>
      <c r="AI56" s="113"/>
      <c r="AJ56" s="112">
        <v>739801</v>
      </c>
      <c r="AK56" s="113"/>
      <c r="AL56" s="112">
        <v>724288</v>
      </c>
      <c r="AM56" s="113"/>
      <c r="AN56" s="112">
        <v>21331</v>
      </c>
      <c r="AO56" s="113"/>
      <c r="AP56" s="118">
        <v>20981</v>
      </c>
      <c r="AQ56" s="113"/>
      <c r="AR56" s="112">
        <v>995049</v>
      </c>
      <c r="AS56" s="113"/>
      <c r="AT56" s="117">
        <v>32836617</v>
      </c>
      <c r="AU56" s="109"/>
      <c r="AV56" s="119">
        <v>179.8</v>
      </c>
      <c r="AW56" s="109" t="s">
        <v>21</v>
      </c>
      <c r="AX56" s="109" t="s">
        <v>1675</v>
      </c>
    </row>
    <row r="57" spans="1:50">
      <c r="A57" s="109" t="s">
        <v>1779</v>
      </c>
      <c r="B57" s="109" t="s">
        <v>1780</v>
      </c>
      <c r="C57" s="109" t="s">
        <v>1711</v>
      </c>
      <c r="D57" s="110">
        <v>4077</v>
      </c>
      <c r="E57" s="111">
        <v>40077</v>
      </c>
      <c r="F57" s="109" t="s">
        <v>1686</v>
      </c>
      <c r="G57" s="109" t="s">
        <v>1672</v>
      </c>
      <c r="H57" s="112">
        <v>5502379</v>
      </c>
      <c r="I57" s="113">
        <v>65</v>
      </c>
      <c r="J57" s="109" t="s">
        <v>1682</v>
      </c>
      <c r="K57" s="109" t="s">
        <v>1681</v>
      </c>
      <c r="L57" s="114">
        <v>43</v>
      </c>
      <c r="M57" s="109"/>
      <c r="N57" s="115">
        <v>10</v>
      </c>
      <c r="O57" s="113"/>
      <c r="P57" s="116">
        <v>27.9588</v>
      </c>
      <c r="Q57" s="113"/>
      <c r="R57" s="116">
        <v>27.164899999999999</v>
      </c>
      <c r="S57" s="113"/>
      <c r="T57" s="116">
        <v>31.171099999999999</v>
      </c>
      <c r="U57" s="113"/>
      <c r="V57" s="112">
        <v>3327000</v>
      </c>
      <c r="W57" s="113"/>
      <c r="X57" s="117">
        <v>3379135</v>
      </c>
      <c r="Y57" s="113"/>
      <c r="Z57" s="112">
        <v>3159070</v>
      </c>
      <c r="AA57" s="113"/>
      <c r="AB57" s="112">
        <v>220065</v>
      </c>
      <c r="AC57" s="113"/>
      <c r="AD57" s="112">
        <v>125765</v>
      </c>
      <c r="AE57" s="113"/>
      <c r="AF57" s="112">
        <v>112990</v>
      </c>
      <c r="AG57" s="113"/>
      <c r="AH57" s="112">
        <v>12775</v>
      </c>
      <c r="AI57" s="113"/>
      <c r="AJ57" s="112">
        <v>1016844</v>
      </c>
      <c r="AK57" s="113"/>
      <c r="AL57" s="112">
        <v>958905</v>
      </c>
      <c r="AM57" s="113"/>
      <c r="AN57" s="112">
        <v>37346</v>
      </c>
      <c r="AO57" s="113"/>
      <c r="AP57" s="118">
        <v>33681</v>
      </c>
      <c r="AQ57" s="113"/>
      <c r="AR57" s="112">
        <v>3522017</v>
      </c>
      <c r="AS57" s="113"/>
      <c r="AT57" s="117">
        <v>95675095</v>
      </c>
      <c r="AU57" s="109"/>
      <c r="AV57" s="119">
        <v>142.24</v>
      </c>
      <c r="AW57" s="109" t="s">
        <v>21</v>
      </c>
      <c r="AX57" s="109" t="s">
        <v>1675</v>
      </c>
    </row>
    <row r="58" spans="1:50">
      <c r="A58" s="109" t="s">
        <v>1781</v>
      </c>
      <c r="B58" s="109" t="s">
        <v>1782</v>
      </c>
      <c r="C58" s="109" t="s">
        <v>1783</v>
      </c>
      <c r="D58" s="110">
        <v>6111</v>
      </c>
      <c r="E58" s="111">
        <v>60111</v>
      </c>
      <c r="F58" s="109" t="s">
        <v>1686</v>
      </c>
      <c r="G58" s="109" t="s">
        <v>1672</v>
      </c>
      <c r="H58" s="112">
        <v>741318</v>
      </c>
      <c r="I58" s="113">
        <v>58</v>
      </c>
      <c r="J58" s="109" t="s">
        <v>1682</v>
      </c>
      <c r="K58" s="109" t="s">
        <v>1681</v>
      </c>
      <c r="L58" s="114">
        <v>25</v>
      </c>
      <c r="M58" s="109"/>
      <c r="N58" s="115">
        <v>7</v>
      </c>
      <c r="O58" s="113"/>
      <c r="P58" s="116">
        <v>37.376199999999997</v>
      </c>
      <c r="Q58" s="113"/>
      <c r="R58" s="116">
        <v>46.606200000000001</v>
      </c>
      <c r="S58" s="113"/>
      <c r="T58" s="116">
        <v>20.342199999999998</v>
      </c>
      <c r="U58" s="113"/>
      <c r="V58" s="112">
        <v>949106</v>
      </c>
      <c r="W58" s="113"/>
      <c r="X58" s="117">
        <v>965030</v>
      </c>
      <c r="Y58" s="113"/>
      <c r="Z58" s="112">
        <v>948235</v>
      </c>
      <c r="AA58" s="113"/>
      <c r="AB58" s="112">
        <v>16795</v>
      </c>
      <c r="AC58" s="113"/>
      <c r="AD58" s="112">
        <v>26411</v>
      </c>
      <c r="AE58" s="113"/>
      <c r="AF58" s="112">
        <v>25370</v>
      </c>
      <c r="AG58" s="113"/>
      <c r="AH58" s="112">
        <v>1041</v>
      </c>
      <c r="AI58" s="113"/>
      <c r="AJ58" s="112">
        <v>350454</v>
      </c>
      <c r="AK58" s="113"/>
      <c r="AL58" s="112">
        <v>318879</v>
      </c>
      <c r="AM58" s="113"/>
      <c r="AN58" s="112">
        <v>8899</v>
      </c>
      <c r="AO58" s="113"/>
      <c r="AP58" s="118">
        <v>8580</v>
      </c>
      <c r="AQ58" s="113"/>
      <c r="AR58" s="112">
        <v>516082</v>
      </c>
      <c r="AS58" s="113"/>
      <c r="AT58" s="117">
        <v>24052625</v>
      </c>
      <c r="AU58" s="109"/>
      <c r="AV58" s="119">
        <v>193.1</v>
      </c>
      <c r="AW58" s="109" t="s">
        <v>21</v>
      </c>
      <c r="AX58" s="109" t="s">
        <v>1675</v>
      </c>
    </row>
    <row r="59" spans="1:50">
      <c r="A59" s="109" t="s">
        <v>1784</v>
      </c>
      <c r="B59" s="109" t="s">
        <v>1785</v>
      </c>
      <c r="C59" s="109" t="s">
        <v>1786</v>
      </c>
      <c r="D59" s="110">
        <v>4094</v>
      </c>
      <c r="E59" s="111">
        <v>40094</v>
      </c>
      <c r="F59" s="109" t="s">
        <v>1708</v>
      </c>
      <c r="G59" s="109" t="s">
        <v>1672</v>
      </c>
      <c r="H59" s="112">
        <v>2148346</v>
      </c>
      <c r="I59" s="113">
        <v>54</v>
      </c>
      <c r="J59" s="109" t="s">
        <v>1673</v>
      </c>
      <c r="K59" s="109" t="s">
        <v>1681</v>
      </c>
      <c r="L59" s="114">
        <v>32</v>
      </c>
      <c r="M59" s="109"/>
      <c r="N59" s="115">
        <v>8</v>
      </c>
      <c r="O59" s="113"/>
      <c r="P59" s="116">
        <v>18.242100000000001</v>
      </c>
      <c r="Q59" s="113"/>
      <c r="R59" s="116">
        <v>4.7439</v>
      </c>
      <c r="S59" s="113"/>
      <c r="T59" s="116">
        <v>48.951300000000003</v>
      </c>
      <c r="U59" s="113"/>
      <c r="V59" s="112">
        <v>1280494</v>
      </c>
      <c r="W59" s="113"/>
      <c r="X59" s="117">
        <v>1388955</v>
      </c>
      <c r="Y59" s="113"/>
      <c r="Z59" s="112">
        <v>1315913</v>
      </c>
      <c r="AA59" s="113"/>
      <c r="AB59" s="112">
        <v>73042</v>
      </c>
      <c r="AC59" s="113"/>
      <c r="AD59" s="112">
        <v>75239</v>
      </c>
      <c r="AE59" s="113"/>
      <c r="AF59" s="112">
        <v>72136</v>
      </c>
      <c r="AG59" s="113"/>
      <c r="AH59" s="112">
        <v>3103</v>
      </c>
      <c r="AI59" s="113"/>
      <c r="AJ59" s="112">
        <v>434149</v>
      </c>
      <c r="AK59" s="113"/>
      <c r="AL59" s="112">
        <v>411208</v>
      </c>
      <c r="AM59" s="113"/>
      <c r="AN59" s="112">
        <v>23224</v>
      </c>
      <c r="AO59" s="113"/>
      <c r="AP59" s="118">
        <v>22380</v>
      </c>
      <c r="AQ59" s="113"/>
      <c r="AR59" s="112">
        <v>3531150</v>
      </c>
      <c r="AS59" s="113"/>
      <c r="AT59" s="117">
        <v>16751299</v>
      </c>
      <c r="AU59" s="109"/>
      <c r="AV59" s="119">
        <v>20.62</v>
      </c>
      <c r="AW59" s="109" t="s">
        <v>21</v>
      </c>
      <c r="AX59" s="109" t="s">
        <v>1675</v>
      </c>
    </row>
    <row r="60" spans="1:50">
      <c r="A60" s="109" t="s">
        <v>1787</v>
      </c>
      <c r="B60" s="109" t="s">
        <v>1788</v>
      </c>
      <c r="C60" s="109" t="s">
        <v>1789</v>
      </c>
      <c r="D60" s="110">
        <v>4159</v>
      </c>
      <c r="E60" s="111">
        <v>40159</v>
      </c>
      <c r="F60" s="109" t="s">
        <v>1686</v>
      </c>
      <c r="G60" s="109" t="s">
        <v>1672</v>
      </c>
      <c r="H60" s="112">
        <v>969587</v>
      </c>
      <c r="I60" s="113">
        <v>46</v>
      </c>
      <c r="J60" s="109" t="s">
        <v>1682</v>
      </c>
      <c r="K60" s="109" t="s">
        <v>1681</v>
      </c>
      <c r="L60" s="114">
        <v>8</v>
      </c>
      <c r="M60" s="109"/>
      <c r="N60" s="115">
        <v>2</v>
      </c>
      <c r="O60" s="113"/>
      <c r="P60" s="116">
        <v>27.200099999999999</v>
      </c>
      <c r="Q60" s="113"/>
      <c r="R60" s="116">
        <v>15.894600000000001</v>
      </c>
      <c r="S60" s="113"/>
      <c r="T60" s="116">
        <v>31.578299999999999</v>
      </c>
      <c r="U60" s="113"/>
      <c r="V60" s="112">
        <v>185032</v>
      </c>
      <c r="W60" s="113"/>
      <c r="X60" s="117">
        <v>208873</v>
      </c>
      <c r="Y60" s="113"/>
      <c r="Z60" s="112">
        <v>184417</v>
      </c>
      <c r="AA60" s="113"/>
      <c r="AB60" s="112">
        <v>24456</v>
      </c>
      <c r="AC60" s="113"/>
      <c r="AD60" s="112">
        <v>9329</v>
      </c>
      <c r="AE60" s="113"/>
      <c r="AF60" s="112">
        <v>6780</v>
      </c>
      <c r="AG60" s="113"/>
      <c r="AH60" s="112">
        <v>2549</v>
      </c>
      <c r="AI60" s="113"/>
      <c r="AJ60" s="112">
        <v>80763</v>
      </c>
      <c r="AK60" s="113"/>
      <c r="AL60" s="112">
        <v>75873</v>
      </c>
      <c r="AM60" s="113"/>
      <c r="AN60" s="112">
        <v>3127</v>
      </c>
      <c r="AO60" s="113"/>
      <c r="AP60" s="118">
        <v>2616</v>
      </c>
      <c r="AQ60" s="113"/>
      <c r="AR60" s="112">
        <v>214101</v>
      </c>
      <c r="AS60" s="113"/>
      <c r="AT60" s="117">
        <v>3403059</v>
      </c>
      <c r="AU60" s="109"/>
      <c r="AV60" s="119">
        <v>62.8</v>
      </c>
      <c r="AW60" s="109" t="s">
        <v>21</v>
      </c>
      <c r="AX60" s="109" t="s">
        <v>1675</v>
      </c>
    </row>
    <row r="61" spans="1:50">
      <c r="A61" s="109" t="s">
        <v>1790</v>
      </c>
      <c r="B61" s="109" t="s">
        <v>1791</v>
      </c>
      <c r="C61" s="109" t="s">
        <v>1670</v>
      </c>
      <c r="D61" s="110">
        <v>2099</v>
      </c>
      <c r="E61" s="111">
        <v>20099</v>
      </c>
      <c r="F61" s="109" t="s">
        <v>1671</v>
      </c>
      <c r="G61" s="109" t="s">
        <v>1672</v>
      </c>
      <c r="H61" s="112">
        <v>18351295</v>
      </c>
      <c r="I61" s="113">
        <v>44</v>
      </c>
      <c r="J61" s="109" t="s">
        <v>1673</v>
      </c>
      <c r="K61" s="109" t="s">
        <v>1674</v>
      </c>
      <c r="L61" s="114">
        <v>44</v>
      </c>
      <c r="M61" s="109"/>
      <c r="N61" s="115">
        <v>11</v>
      </c>
      <c r="O61" s="113"/>
      <c r="P61" s="116">
        <v>14.9787</v>
      </c>
      <c r="Q61" s="113"/>
      <c r="R61" s="116">
        <v>6.2369000000000003</v>
      </c>
      <c r="S61" s="113"/>
      <c r="T61" s="116">
        <v>20.2651</v>
      </c>
      <c r="U61" s="113"/>
      <c r="V61" s="112">
        <v>2119585</v>
      </c>
      <c r="W61" s="113"/>
      <c r="X61" s="117">
        <v>2255067</v>
      </c>
      <c r="Y61" s="113"/>
      <c r="Z61" s="112">
        <v>2005981</v>
      </c>
      <c r="AA61" s="113"/>
      <c r="AB61" s="112">
        <v>249086</v>
      </c>
      <c r="AC61" s="113"/>
      <c r="AD61" s="112">
        <v>144198</v>
      </c>
      <c r="AE61" s="113"/>
      <c r="AF61" s="112">
        <v>133922</v>
      </c>
      <c r="AG61" s="113"/>
      <c r="AH61" s="112">
        <v>10276</v>
      </c>
      <c r="AI61" s="113"/>
      <c r="AJ61" s="112">
        <v>563767</v>
      </c>
      <c r="AK61" s="113"/>
      <c r="AL61" s="112">
        <v>501496</v>
      </c>
      <c r="AM61" s="113"/>
      <c r="AN61" s="112">
        <v>36049</v>
      </c>
      <c r="AO61" s="113"/>
      <c r="AP61" s="118">
        <v>33480</v>
      </c>
      <c r="AQ61" s="113"/>
      <c r="AR61" s="112">
        <v>2713941</v>
      </c>
      <c r="AS61" s="113"/>
      <c r="AT61" s="117">
        <v>16926538</v>
      </c>
      <c r="AU61" s="109"/>
      <c r="AV61" s="119">
        <v>28.6</v>
      </c>
      <c r="AW61" s="109" t="s">
        <v>21</v>
      </c>
      <c r="AX61" s="109" t="s">
        <v>1675</v>
      </c>
    </row>
    <row r="62" spans="1:50">
      <c r="A62" s="109" t="s">
        <v>1792</v>
      </c>
      <c r="B62" s="109" t="s">
        <v>1793</v>
      </c>
      <c r="C62" s="109" t="s">
        <v>1794</v>
      </c>
      <c r="D62" s="110">
        <v>1102</v>
      </c>
      <c r="E62" s="111">
        <v>10102</v>
      </c>
      <c r="F62" s="109" t="s">
        <v>1708</v>
      </c>
      <c r="G62" s="109" t="s">
        <v>1672</v>
      </c>
      <c r="H62" s="112">
        <v>924859</v>
      </c>
      <c r="I62" s="113">
        <v>43</v>
      </c>
      <c r="J62" s="109" t="s">
        <v>1682</v>
      </c>
      <c r="K62" s="109" t="s">
        <v>1681</v>
      </c>
      <c r="L62" s="114">
        <v>28</v>
      </c>
      <c r="M62" s="109"/>
      <c r="N62" s="115">
        <v>5</v>
      </c>
      <c r="O62" s="113"/>
      <c r="P62" s="116">
        <v>41.5304</v>
      </c>
      <c r="Q62" s="113"/>
      <c r="R62" s="116">
        <v>26.974699999999999</v>
      </c>
      <c r="S62" s="113"/>
      <c r="T62" s="116">
        <v>14.137</v>
      </c>
      <c r="U62" s="113"/>
      <c r="V62" s="112">
        <v>1532134</v>
      </c>
      <c r="W62" s="113"/>
      <c r="X62" s="117">
        <v>1717047</v>
      </c>
      <c r="Y62" s="113"/>
      <c r="Z62" s="112">
        <v>1403229</v>
      </c>
      <c r="AA62" s="113"/>
      <c r="AB62" s="112">
        <v>313818</v>
      </c>
      <c r="AC62" s="113"/>
      <c r="AD62" s="112">
        <v>40817</v>
      </c>
      <c r="AE62" s="113"/>
      <c r="AF62" s="112">
        <v>33788</v>
      </c>
      <c r="AG62" s="113"/>
      <c r="AH62" s="112">
        <v>7029</v>
      </c>
      <c r="AI62" s="113"/>
      <c r="AJ62" s="112">
        <v>501997</v>
      </c>
      <c r="AK62" s="113"/>
      <c r="AL62" s="112">
        <v>418641</v>
      </c>
      <c r="AM62" s="113"/>
      <c r="AN62" s="112">
        <v>11906</v>
      </c>
      <c r="AO62" s="113"/>
      <c r="AP62" s="118">
        <v>9943</v>
      </c>
      <c r="AQ62" s="113"/>
      <c r="AR62" s="112">
        <v>477660</v>
      </c>
      <c r="AS62" s="113"/>
      <c r="AT62" s="117">
        <v>12884750</v>
      </c>
      <c r="AU62" s="109"/>
      <c r="AV62" s="119">
        <v>101.2</v>
      </c>
      <c r="AW62" s="109" t="s">
        <v>21</v>
      </c>
      <c r="AX62" s="109" t="s">
        <v>1675</v>
      </c>
    </row>
    <row r="63" spans="1:50">
      <c r="A63" s="109" t="s">
        <v>1795</v>
      </c>
      <c r="B63" s="109" t="s">
        <v>1796</v>
      </c>
      <c r="C63" s="109" t="s">
        <v>1797</v>
      </c>
      <c r="D63" s="110">
        <v>9209</v>
      </c>
      <c r="E63" s="111">
        <v>90209</v>
      </c>
      <c r="F63" s="109" t="s">
        <v>1679</v>
      </c>
      <c r="G63" s="109" t="s">
        <v>1672</v>
      </c>
      <c r="H63" s="112">
        <v>3629114</v>
      </c>
      <c r="I63" s="113">
        <v>38</v>
      </c>
      <c r="J63" s="109" t="s">
        <v>1680</v>
      </c>
      <c r="K63" s="109" t="s">
        <v>1681</v>
      </c>
      <c r="L63" s="114">
        <v>38</v>
      </c>
      <c r="M63" s="109"/>
      <c r="N63" s="115">
        <v>17</v>
      </c>
      <c r="O63" s="113"/>
      <c r="P63" s="116">
        <v>15.732699999999999</v>
      </c>
      <c r="Q63" s="113"/>
      <c r="R63" s="116">
        <v>7.0598999999999998</v>
      </c>
      <c r="S63" s="113"/>
      <c r="T63" s="116">
        <v>59.326099999999997</v>
      </c>
      <c r="U63" s="113"/>
      <c r="V63" s="112">
        <v>3379368</v>
      </c>
      <c r="W63" s="113"/>
      <c r="X63" s="117">
        <v>3435184</v>
      </c>
      <c r="Y63" s="113"/>
      <c r="Z63" s="112">
        <v>3401452</v>
      </c>
      <c r="AA63" s="113"/>
      <c r="AB63" s="112">
        <v>33732</v>
      </c>
      <c r="AC63" s="113"/>
      <c r="AD63" s="112">
        <v>220467</v>
      </c>
      <c r="AE63" s="113"/>
      <c r="AF63" s="112">
        <v>216203</v>
      </c>
      <c r="AG63" s="113"/>
      <c r="AH63" s="112">
        <v>4264</v>
      </c>
      <c r="AI63" s="113"/>
      <c r="AJ63" s="112">
        <v>1639416</v>
      </c>
      <c r="AK63" s="113"/>
      <c r="AL63" s="112">
        <v>1623906</v>
      </c>
      <c r="AM63" s="113"/>
      <c r="AN63" s="112">
        <v>105253</v>
      </c>
      <c r="AO63" s="113"/>
      <c r="AP63" s="118">
        <v>103186</v>
      </c>
      <c r="AQ63" s="113"/>
      <c r="AR63" s="112">
        <v>12826471</v>
      </c>
      <c r="AS63" s="113"/>
      <c r="AT63" s="117">
        <v>90553779</v>
      </c>
      <c r="AU63" s="109"/>
      <c r="AV63" s="119">
        <v>54.48</v>
      </c>
      <c r="AW63" s="109" t="s">
        <v>21</v>
      </c>
      <c r="AX63" s="109" t="s">
        <v>1675</v>
      </c>
    </row>
    <row r="64" spans="1:50">
      <c r="A64" s="109" t="s">
        <v>1798</v>
      </c>
      <c r="B64" s="109" t="s">
        <v>1799</v>
      </c>
      <c r="C64" s="109" t="s">
        <v>1685</v>
      </c>
      <c r="D64" s="110">
        <v>9182</v>
      </c>
      <c r="E64" s="111">
        <v>90182</v>
      </c>
      <c r="F64" s="109" t="s">
        <v>1686</v>
      </c>
      <c r="G64" s="109" t="s">
        <v>1672</v>
      </c>
      <c r="H64" s="112">
        <v>370583</v>
      </c>
      <c r="I64" s="113">
        <v>35</v>
      </c>
      <c r="J64" s="109" t="s">
        <v>1682</v>
      </c>
      <c r="K64" s="109" t="s">
        <v>1681</v>
      </c>
      <c r="L64" s="114">
        <v>35</v>
      </c>
      <c r="M64" s="109"/>
      <c r="N64" s="115">
        <v>7</v>
      </c>
      <c r="O64" s="113"/>
      <c r="P64" s="116">
        <v>39.364699999999999</v>
      </c>
      <c r="Q64" s="113"/>
      <c r="R64" s="116">
        <v>43.7104</v>
      </c>
      <c r="S64" s="113"/>
      <c r="T64" s="116">
        <v>41.436999999999998</v>
      </c>
      <c r="U64" s="113"/>
      <c r="V64" s="112">
        <v>1050950</v>
      </c>
      <c r="W64" s="113"/>
      <c r="X64" s="117">
        <v>1050950</v>
      </c>
      <c r="Y64" s="113"/>
      <c r="Z64" s="112">
        <v>1008877</v>
      </c>
      <c r="AA64" s="113"/>
      <c r="AB64" s="112">
        <v>42073</v>
      </c>
      <c r="AC64" s="113"/>
      <c r="AD64" s="112">
        <v>31545</v>
      </c>
      <c r="AE64" s="113"/>
      <c r="AF64" s="112">
        <v>25629</v>
      </c>
      <c r="AG64" s="113"/>
      <c r="AH64" s="112">
        <v>5916</v>
      </c>
      <c r="AI64" s="113"/>
      <c r="AJ64" s="112">
        <v>168072</v>
      </c>
      <c r="AK64" s="113"/>
      <c r="AL64" s="112">
        <v>158131</v>
      </c>
      <c r="AM64" s="113"/>
      <c r="AN64" s="112">
        <v>4801</v>
      </c>
      <c r="AO64" s="113"/>
      <c r="AP64" s="118">
        <v>4126</v>
      </c>
      <c r="AQ64" s="113"/>
      <c r="AR64" s="112">
        <v>1061990</v>
      </c>
      <c r="AS64" s="113"/>
      <c r="AT64" s="117">
        <v>46419957</v>
      </c>
      <c r="AU64" s="109"/>
      <c r="AV64" s="119">
        <v>172</v>
      </c>
      <c r="AW64" s="109" t="s">
        <v>21</v>
      </c>
      <c r="AX64" s="109" t="s">
        <v>1675</v>
      </c>
    </row>
    <row r="65" spans="1:50">
      <c r="A65" s="109" t="s">
        <v>1800</v>
      </c>
      <c r="B65" s="109" t="s">
        <v>1801</v>
      </c>
      <c r="C65" s="109" t="s">
        <v>1711</v>
      </c>
      <c r="D65" s="110">
        <v>4232</v>
      </c>
      <c r="E65" s="111">
        <v>40232</v>
      </c>
      <c r="F65" s="109" t="s">
        <v>1708</v>
      </c>
      <c r="G65" s="109" t="s">
        <v>1672</v>
      </c>
      <c r="H65" s="112">
        <v>1510516</v>
      </c>
      <c r="I65" s="113">
        <v>25</v>
      </c>
      <c r="J65" s="109" t="s">
        <v>1682</v>
      </c>
      <c r="K65" s="109" t="s">
        <v>1681</v>
      </c>
      <c r="L65" s="114">
        <v>25</v>
      </c>
      <c r="M65" s="109"/>
      <c r="N65" s="115">
        <v>7</v>
      </c>
      <c r="O65" s="113"/>
      <c r="P65" s="116">
        <v>27.875299999999999</v>
      </c>
      <c r="Q65" s="113"/>
      <c r="R65" s="116">
        <v>16.655999999999999</v>
      </c>
      <c r="S65" s="113"/>
      <c r="T65" s="116">
        <v>36.110199999999999</v>
      </c>
      <c r="U65" s="113"/>
      <c r="V65" s="112">
        <v>961119</v>
      </c>
      <c r="W65" s="113"/>
      <c r="X65" s="117">
        <v>987220</v>
      </c>
      <c r="Y65" s="113"/>
      <c r="Z65" s="112">
        <v>959969</v>
      </c>
      <c r="AA65" s="113"/>
      <c r="AB65" s="112">
        <v>27251</v>
      </c>
      <c r="AC65" s="113"/>
      <c r="AD65" s="112">
        <v>35457</v>
      </c>
      <c r="AE65" s="113"/>
      <c r="AF65" s="112">
        <v>34438</v>
      </c>
      <c r="AG65" s="113"/>
      <c r="AH65" s="112">
        <v>1019</v>
      </c>
      <c r="AI65" s="113"/>
      <c r="AJ65" s="112">
        <v>486222</v>
      </c>
      <c r="AK65" s="113"/>
      <c r="AL65" s="112">
        <v>472840</v>
      </c>
      <c r="AM65" s="113"/>
      <c r="AN65" s="112">
        <v>17449</v>
      </c>
      <c r="AO65" s="113"/>
      <c r="AP65" s="118">
        <v>16961</v>
      </c>
      <c r="AQ65" s="113"/>
      <c r="AR65" s="112">
        <v>1243563</v>
      </c>
      <c r="AS65" s="113"/>
      <c r="AT65" s="117">
        <v>20712830</v>
      </c>
      <c r="AU65" s="109"/>
      <c r="AV65" s="119">
        <v>97.94</v>
      </c>
      <c r="AW65" s="109" t="s">
        <v>21</v>
      </c>
      <c r="AX65" s="109" t="s">
        <v>1675</v>
      </c>
    </row>
    <row r="66" spans="1:50">
      <c r="A66" s="109" t="s">
        <v>1802</v>
      </c>
      <c r="B66" s="109" t="s">
        <v>1729</v>
      </c>
      <c r="C66" s="109" t="s">
        <v>1803</v>
      </c>
      <c r="D66" s="110">
        <v>1115</v>
      </c>
      <c r="E66" s="111">
        <v>10115</v>
      </c>
      <c r="F66" s="109" t="s">
        <v>1686</v>
      </c>
      <c r="G66" s="109" t="s">
        <v>1672</v>
      </c>
      <c r="H66" s="112">
        <v>203914</v>
      </c>
      <c r="I66" s="113">
        <v>21</v>
      </c>
      <c r="J66" s="109" t="s">
        <v>1682</v>
      </c>
      <c r="K66" s="109" t="s">
        <v>1681</v>
      </c>
      <c r="L66" s="114">
        <v>21</v>
      </c>
      <c r="M66" s="109"/>
      <c r="N66" s="115">
        <v>3</v>
      </c>
      <c r="O66" s="113"/>
      <c r="P66" s="116">
        <v>31.0428</v>
      </c>
      <c r="Q66" s="113"/>
      <c r="R66" s="116">
        <v>80.967200000000005</v>
      </c>
      <c r="S66" s="113"/>
      <c r="T66" s="116">
        <v>6.5294999999999996</v>
      </c>
      <c r="U66" s="113"/>
      <c r="V66" s="112">
        <v>2681492</v>
      </c>
      <c r="W66" s="113"/>
      <c r="X66" s="117">
        <v>1974842</v>
      </c>
      <c r="Y66" s="113"/>
      <c r="Z66" s="112">
        <v>1962156</v>
      </c>
      <c r="AA66" s="113"/>
      <c r="AB66" s="112">
        <v>12686</v>
      </c>
      <c r="AC66" s="113"/>
      <c r="AD66" s="112">
        <v>64602</v>
      </c>
      <c r="AE66" s="113"/>
      <c r="AF66" s="112">
        <v>63208</v>
      </c>
      <c r="AG66" s="113"/>
      <c r="AH66" s="112">
        <v>1394</v>
      </c>
      <c r="AI66" s="113"/>
      <c r="AJ66" s="112">
        <v>394968</v>
      </c>
      <c r="AK66" s="113"/>
      <c r="AL66" s="112">
        <v>392431</v>
      </c>
      <c r="AM66" s="113"/>
      <c r="AN66" s="112">
        <v>12909</v>
      </c>
      <c r="AO66" s="113"/>
      <c r="AP66" s="118">
        <v>12630</v>
      </c>
      <c r="AQ66" s="113"/>
      <c r="AR66" s="112">
        <v>412718</v>
      </c>
      <c r="AS66" s="113"/>
      <c r="AT66" s="117">
        <v>33416609</v>
      </c>
      <c r="AU66" s="109"/>
      <c r="AV66" s="119">
        <v>287.60000000000002</v>
      </c>
      <c r="AW66" s="109" t="s">
        <v>21</v>
      </c>
      <c r="AX66" s="109" t="s">
        <v>1675</v>
      </c>
    </row>
    <row r="67" spans="1:50">
      <c r="A67" s="109" t="s">
        <v>1804</v>
      </c>
      <c r="B67" s="109" t="s">
        <v>1805</v>
      </c>
      <c r="C67" s="109" t="s">
        <v>1701</v>
      </c>
      <c r="D67" s="110">
        <v>3057</v>
      </c>
      <c r="E67" s="111">
        <v>30057</v>
      </c>
      <c r="F67" s="109" t="s">
        <v>1708</v>
      </c>
      <c r="G67" s="109" t="s">
        <v>1672</v>
      </c>
      <c r="H67" s="112">
        <v>5441567</v>
      </c>
      <c r="I67" s="113">
        <v>20</v>
      </c>
      <c r="J67" s="109" t="s">
        <v>1682</v>
      </c>
      <c r="K67" s="109" t="s">
        <v>1681</v>
      </c>
      <c r="L67" s="114">
        <v>20</v>
      </c>
      <c r="M67" s="109"/>
      <c r="N67" s="115">
        <v>2</v>
      </c>
      <c r="O67" s="113"/>
      <c r="P67" s="116">
        <v>56.726300000000002</v>
      </c>
      <c r="Q67" s="113"/>
      <c r="R67" s="116">
        <v>86.293899999999994</v>
      </c>
      <c r="S67" s="113"/>
      <c r="T67" s="116">
        <v>20.154699999999998</v>
      </c>
      <c r="U67" s="113"/>
      <c r="V67" s="112">
        <v>2195188</v>
      </c>
      <c r="W67" s="113"/>
      <c r="X67" s="117">
        <v>1628329</v>
      </c>
      <c r="Y67" s="113"/>
      <c r="Z67" s="112">
        <v>1628329</v>
      </c>
      <c r="AA67" s="113"/>
      <c r="AB67" s="112">
        <v>0</v>
      </c>
      <c r="AC67" s="113"/>
      <c r="AD67" s="112">
        <v>28705</v>
      </c>
      <c r="AE67" s="113"/>
      <c r="AF67" s="112">
        <v>28705</v>
      </c>
      <c r="AG67" s="113"/>
      <c r="AH67" s="112">
        <v>0</v>
      </c>
      <c r="AI67" s="113"/>
      <c r="AJ67" s="112">
        <v>325666</v>
      </c>
      <c r="AK67" s="113"/>
      <c r="AL67" s="112">
        <v>325666</v>
      </c>
      <c r="AM67" s="113"/>
      <c r="AN67" s="112">
        <v>5741</v>
      </c>
      <c r="AO67" s="113"/>
      <c r="AP67" s="118">
        <v>5741</v>
      </c>
      <c r="AQ67" s="113"/>
      <c r="AR67" s="112">
        <v>578541</v>
      </c>
      <c r="AS67" s="113"/>
      <c r="AT67" s="117">
        <v>49924566</v>
      </c>
      <c r="AU67" s="109"/>
      <c r="AV67" s="119">
        <v>144.4</v>
      </c>
      <c r="AW67" s="109" t="s">
        <v>21</v>
      </c>
      <c r="AX67" s="109" t="s">
        <v>1675</v>
      </c>
    </row>
    <row r="68" spans="1:50">
      <c r="A68" s="109" t="s">
        <v>1806</v>
      </c>
      <c r="B68" s="109" t="s">
        <v>1807</v>
      </c>
      <c r="C68" s="109" t="s">
        <v>1685</v>
      </c>
      <c r="D68" s="110"/>
      <c r="E68" s="111">
        <v>90299</v>
      </c>
      <c r="F68" s="109" t="s">
        <v>1686</v>
      </c>
      <c r="G68" s="109" t="s">
        <v>1672</v>
      </c>
      <c r="H68" s="112">
        <v>308231</v>
      </c>
      <c r="I68" s="113">
        <v>12</v>
      </c>
      <c r="J68" s="109" t="s">
        <v>1682</v>
      </c>
      <c r="K68" s="109" t="s">
        <v>1674</v>
      </c>
      <c r="L68" s="114">
        <v>12</v>
      </c>
      <c r="M68" s="109"/>
      <c r="N68" s="115">
        <v>4</v>
      </c>
      <c r="O68" s="113"/>
      <c r="P68" s="116">
        <v>28.331499999999998</v>
      </c>
      <c r="Q68" s="113"/>
      <c r="R68" s="116">
        <v>23.8338</v>
      </c>
      <c r="S68" s="113"/>
      <c r="T68" s="116">
        <v>19.559999999999999</v>
      </c>
      <c r="U68" s="113"/>
      <c r="V68" s="112">
        <v>857003</v>
      </c>
      <c r="W68" s="113"/>
      <c r="X68" s="117">
        <v>833350</v>
      </c>
      <c r="Y68" s="113"/>
      <c r="Z68" s="112">
        <v>821415</v>
      </c>
      <c r="AA68" s="113"/>
      <c r="AB68" s="112">
        <v>11935</v>
      </c>
      <c r="AC68" s="113"/>
      <c r="AD68" s="112">
        <v>30370</v>
      </c>
      <c r="AE68" s="113"/>
      <c r="AF68" s="112">
        <v>28993</v>
      </c>
      <c r="AG68" s="113"/>
      <c r="AH68" s="112">
        <v>1377</v>
      </c>
      <c r="AI68" s="113"/>
      <c r="AJ68" s="112">
        <v>389580</v>
      </c>
      <c r="AK68" s="113"/>
      <c r="AL68" s="112">
        <v>384000</v>
      </c>
      <c r="AM68" s="113"/>
      <c r="AN68" s="112">
        <v>14198</v>
      </c>
      <c r="AO68" s="113"/>
      <c r="AP68" s="118">
        <v>13554</v>
      </c>
      <c r="AQ68" s="113"/>
      <c r="AR68" s="112">
        <v>567103</v>
      </c>
      <c r="AS68" s="113"/>
      <c r="AT68" s="117">
        <v>13516234</v>
      </c>
      <c r="AU68" s="109"/>
      <c r="AV68" s="119">
        <v>90.1</v>
      </c>
      <c r="AW68" s="109" t="s">
        <v>21</v>
      </c>
      <c r="AX68" s="109" t="s">
        <v>1675</v>
      </c>
    </row>
    <row r="71" spans="1:50">
      <c r="N71" s="120">
        <f>SUM(N2:N68)</f>
        <v>2748</v>
      </c>
    </row>
  </sheetData>
  <autoFilter ref="A1:AX1" xr:uid="{50A8C45A-5858-4D09-AFE0-B39F437E1794}"/>
  <conditionalFormatting sqref="A2:AX68">
    <cfRule type="expression" dxfId="9" priority="1">
      <formula>MOD(ROW(),2)=0</formula>
    </cfRule>
  </conditionalFormatting>
  <conditionalFormatting sqref="AW2:AW68">
    <cfRule type="expression" dxfId="8" priority="2">
      <formula>MOD(ROW(),2)=0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8257-BDA3-4C97-868B-F50E891953D1}">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22" t="s">
        <v>1618</v>
      </c>
      <c r="B1" s="122" t="s">
        <v>1619</v>
      </c>
      <c r="C1" s="123" t="s">
        <v>1620</v>
      </c>
      <c r="D1" s="124" t="s">
        <v>1621</v>
      </c>
      <c r="E1" s="125" t="s">
        <v>1622</v>
      </c>
      <c r="F1" s="126" t="s">
        <v>1623</v>
      </c>
      <c r="G1" s="127" t="s">
        <v>1625</v>
      </c>
      <c r="H1" s="127" t="s">
        <v>1626</v>
      </c>
      <c r="I1" s="126" t="s">
        <v>1627</v>
      </c>
      <c r="J1" s="126" t="s">
        <v>1808</v>
      </c>
      <c r="K1" s="126" t="s">
        <v>1629</v>
      </c>
      <c r="L1" s="126" t="s">
        <v>1809</v>
      </c>
      <c r="M1" s="127" t="s">
        <v>1810</v>
      </c>
      <c r="N1" s="127" t="s">
        <v>1811</v>
      </c>
      <c r="O1" s="127" t="s">
        <v>1812</v>
      </c>
      <c r="P1" s="127" t="s">
        <v>1813</v>
      </c>
      <c r="Q1" s="127" t="s">
        <v>1814</v>
      </c>
      <c r="R1" s="127" t="s">
        <v>1815</v>
      </c>
      <c r="S1" s="127" t="s">
        <v>1816</v>
      </c>
      <c r="T1" s="127" t="s">
        <v>1817</v>
      </c>
      <c r="U1" s="127" t="s">
        <v>1818</v>
      </c>
      <c r="V1" s="127" t="s">
        <v>1819</v>
      </c>
      <c r="W1" s="127" t="s">
        <v>1820</v>
      </c>
      <c r="X1" s="127" t="s">
        <v>1821</v>
      </c>
      <c r="Y1" s="127" t="s">
        <v>1822</v>
      </c>
      <c r="Z1" s="127" t="s">
        <v>1823</v>
      </c>
      <c r="AA1" s="127" t="s">
        <v>1824</v>
      </c>
      <c r="AB1" s="127" t="s">
        <v>1825</v>
      </c>
      <c r="AC1" s="128" t="s">
        <v>1826</v>
      </c>
      <c r="AD1" s="129" t="s">
        <v>371</v>
      </c>
      <c r="AE1" s="129" t="s">
        <v>1827</v>
      </c>
      <c r="AF1" s="129" t="s">
        <v>385</v>
      </c>
      <c r="AG1" s="129" t="s">
        <v>1828</v>
      </c>
      <c r="AH1" s="129" t="s">
        <v>1829</v>
      </c>
      <c r="AI1" s="129" t="s">
        <v>1830</v>
      </c>
      <c r="AJ1" s="129" t="s">
        <v>313</v>
      </c>
      <c r="AK1" s="129" t="s">
        <v>1831</v>
      </c>
      <c r="AL1" s="129" t="s">
        <v>1832</v>
      </c>
      <c r="AM1" s="129" t="s">
        <v>1833</v>
      </c>
      <c r="AN1" s="129" t="s">
        <v>1834</v>
      </c>
      <c r="AO1" s="129" t="s">
        <v>1835</v>
      </c>
      <c r="AP1" s="129" t="s">
        <v>1836</v>
      </c>
      <c r="AQ1" s="129" t="s">
        <v>1837</v>
      </c>
      <c r="AR1" s="130" t="s">
        <v>1838</v>
      </c>
      <c r="AS1" s="131" t="s">
        <v>1839</v>
      </c>
      <c r="AT1" s="131" t="s">
        <v>1840</v>
      </c>
      <c r="AU1" s="131" t="s">
        <v>1841</v>
      </c>
      <c r="AV1" s="131" t="s">
        <v>1842</v>
      </c>
      <c r="AW1" s="131" t="s">
        <v>1843</v>
      </c>
      <c r="AX1" s="131" t="s">
        <v>1844</v>
      </c>
      <c r="AY1" s="131" t="s">
        <v>1845</v>
      </c>
      <c r="AZ1" s="131" t="s">
        <v>1846</v>
      </c>
      <c r="BA1" s="131" t="s">
        <v>1847</v>
      </c>
      <c r="BB1" s="131" t="s">
        <v>1848</v>
      </c>
      <c r="BC1" s="131" t="s">
        <v>1849</v>
      </c>
      <c r="BD1" s="131" t="s">
        <v>1850</v>
      </c>
      <c r="BE1" s="131" t="s">
        <v>1851</v>
      </c>
      <c r="BF1" s="131" t="s">
        <v>1852</v>
      </c>
      <c r="BG1" s="126" t="s">
        <v>1853</v>
      </c>
    </row>
    <row r="2" spans="1:59">
      <c r="A2" s="132" t="s">
        <v>1668</v>
      </c>
      <c r="B2" s="132" t="s">
        <v>1669</v>
      </c>
      <c r="C2" s="133" t="s">
        <v>1670</v>
      </c>
      <c r="D2" s="134">
        <v>2008</v>
      </c>
      <c r="E2" s="135">
        <v>20008</v>
      </c>
      <c r="F2" s="133" t="s">
        <v>1671</v>
      </c>
      <c r="G2" s="136">
        <v>18351295</v>
      </c>
      <c r="H2" s="137">
        <v>10427</v>
      </c>
      <c r="I2" s="133" t="s">
        <v>1673</v>
      </c>
      <c r="J2" s="138" t="s">
        <v>1674</v>
      </c>
      <c r="K2" s="138">
        <v>5413</v>
      </c>
      <c r="L2" s="139"/>
      <c r="M2" s="140">
        <v>0</v>
      </c>
      <c r="N2" s="140"/>
      <c r="O2" s="140">
        <v>0</v>
      </c>
      <c r="P2" s="140"/>
      <c r="Q2" s="140">
        <v>0</v>
      </c>
      <c r="R2" s="140"/>
      <c r="S2" s="140">
        <v>0</v>
      </c>
      <c r="T2" s="140"/>
      <c r="U2" s="140">
        <v>0</v>
      </c>
      <c r="V2" s="140"/>
      <c r="W2" s="140">
        <v>0</v>
      </c>
      <c r="X2" s="140"/>
      <c r="Y2" s="140">
        <v>1596235000</v>
      </c>
      <c r="Z2" s="140"/>
      <c r="AA2" s="137">
        <v>0</v>
      </c>
      <c r="AB2" s="141"/>
      <c r="AC2" s="142"/>
      <c r="AD2" s="141">
        <v>0</v>
      </c>
      <c r="AE2" s="141"/>
      <c r="AF2" s="141">
        <v>0</v>
      </c>
      <c r="AG2" s="141"/>
      <c r="AH2" s="141">
        <v>0</v>
      </c>
      <c r="AI2" s="141"/>
      <c r="AJ2" s="141">
        <v>0</v>
      </c>
      <c r="AK2" s="141"/>
      <c r="AL2" s="141">
        <v>0</v>
      </c>
      <c r="AM2" s="141"/>
      <c r="AN2" s="141">
        <v>335497633</v>
      </c>
      <c r="AO2" s="141"/>
      <c r="AP2" s="141">
        <v>0</v>
      </c>
      <c r="AQ2" s="132"/>
      <c r="AR2" s="143"/>
      <c r="AS2" s="144"/>
      <c r="AT2" s="144"/>
      <c r="AU2" s="144"/>
      <c r="AV2" s="144"/>
      <c r="AW2" s="144"/>
      <c r="AX2" s="144"/>
      <c r="AY2" s="144"/>
      <c r="AZ2" s="144"/>
      <c r="BA2" s="144"/>
      <c r="BB2" s="144"/>
      <c r="BC2" s="144">
        <v>0.2102</v>
      </c>
      <c r="BD2" s="144"/>
      <c r="BE2" s="144"/>
      <c r="BF2" s="132"/>
      <c r="BG2" s="132" t="s">
        <v>1675</v>
      </c>
    </row>
    <row r="3" spans="1:59">
      <c r="A3" s="132" t="s">
        <v>1676</v>
      </c>
      <c r="B3" s="132" t="s">
        <v>1677</v>
      </c>
      <c r="C3" s="133" t="s">
        <v>1678</v>
      </c>
      <c r="D3" s="134">
        <v>2080</v>
      </c>
      <c r="E3" s="135">
        <v>20080</v>
      </c>
      <c r="F3" s="133" t="s">
        <v>1679</v>
      </c>
      <c r="G3" s="136">
        <v>18351295</v>
      </c>
      <c r="H3" s="137">
        <v>3646</v>
      </c>
      <c r="I3" s="133" t="s">
        <v>1682</v>
      </c>
      <c r="J3" s="138" t="s">
        <v>1674</v>
      </c>
      <c r="K3" s="138">
        <v>904</v>
      </c>
      <c r="L3" s="139"/>
      <c r="M3" s="140">
        <v>13166567</v>
      </c>
      <c r="N3" s="140"/>
      <c r="O3" s="140">
        <v>0</v>
      </c>
      <c r="P3" s="140"/>
      <c r="Q3" s="140">
        <v>0</v>
      </c>
      <c r="R3" s="140"/>
      <c r="S3" s="140">
        <v>0</v>
      </c>
      <c r="T3" s="140"/>
      <c r="U3" s="140">
        <v>0</v>
      </c>
      <c r="V3" s="140"/>
      <c r="W3" s="140">
        <v>0</v>
      </c>
      <c r="X3" s="140"/>
      <c r="Y3" s="140">
        <v>359673989</v>
      </c>
      <c r="Z3" s="140"/>
      <c r="AA3" s="137">
        <v>0</v>
      </c>
      <c r="AB3" s="141"/>
      <c r="AC3" s="142"/>
      <c r="AD3" s="141">
        <v>2485889</v>
      </c>
      <c r="AE3" s="141"/>
      <c r="AF3" s="141">
        <v>0</v>
      </c>
      <c r="AG3" s="141"/>
      <c r="AH3" s="141">
        <v>0</v>
      </c>
      <c r="AI3" s="141"/>
      <c r="AJ3" s="141">
        <v>0</v>
      </c>
      <c r="AK3" s="141"/>
      <c r="AL3" s="141">
        <v>1663636</v>
      </c>
      <c r="AM3" s="141"/>
      <c r="AN3" s="141">
        <v>8381067</v>
      </c>
      <c r="AO3" s="141"/>
      <c r="AP3" s="141">
        <v>0</v>
      </c>
      <c r="AQ3" s="132"/>
      <c r="AR3" s="143"/>
      <c r="AS3" s="144">
        <v>0.1888</v>
      </c>
      <c r="AT3" s="144"/>
      <c r="AU3" s="144"/>
      <c r="AV3" s="144"/>
      <c r="AW3" s="144"/>
      <c r="AX3" s="144"/>
      <c r="AY3" s="144"/>
      <c r="AZ3" s="144"/>
      <c r="BA3" s="144"/>
      <c r="BB3" s="144"/>
      <c r="BC3" s="144">
        <v>2.3300000000000001E-2</v>
      </c>
      <c r="BD3" s="144"/>
      <c r="BE3" s="144"/>
      <c r="BF3" s="132"/>
      <c r="BG3" s="132" t="s">
        <v>1675</v>
      </c>
    </row>
    <row r="4" spans="1:59">
      <c r="A4" s="132" t="s">
        <v>1676</v>
      </c>
      <c r="B4" s="132" t="s">
        <v>1677</v>
      </c>
      <c r="C4" s="133" t="s">
        <v>1678</v>
      </c>
      <c r="D4" s="134">
        <v>2080</v>
      </c>
      <c r="E4" s="135">
        <v>20080</v>
      </c>
      <c r="F4" s="133" t="s">
        <v>1679</v>
      </c>
      <c r="G4" s="136">
        <v>18351295</v>
      </c>
      <c r="H4" s="137">
        <v>3646</v>
      </c>
      <c r="I4" s="133" t="s">
        <v>1680</v>
      </c>
      <c r="J4" s="138" t="s">
        <v>1681</v>
      </c>
      <c r="K4" s="138">
        <v>42</v>
      </c>
      <c r="L4" s="139"/>
      <c r="M4" s="140">
        <v>0</v>
      </c>
      <c r="N4" s="140"/>
      <c r="O4" s="140">
        <v>0</v>
      </c>
      <c r="P4" s="140"/>
      <c r="Q4" s="140">
        <v>0</v>
      </c>
      <c r="R4" s="140"/>
      <c r="S4" s="140">
        <v>0</v>
      </c>
      <c r="T4" s="140"/>
      <c r="U4" s="140">
        <v>0</v>
      </c>
      <c r="V4" s="140"/>
      <c r="W4" s="140">
        <v>0</v>
      </c>
      <c r="X4" s="140"/>
      <c r="Y4" s="140">
        <v>27163871</v>
      </c>
      <c r="Z4" s="140"/>
      <c r="AA4" s="137">
        <v>0</v>
      </c>
      <c r="AB4" s="141"/>
      <c r="AC4" s="142"/>
      <c r="AD4" s="141">
        <v>0</v>
      </c>
      <c r="AE4" s="141"/>
      <c r="AF4" s="141">
        <v>0</v>
      </c>
      <c r="AG4" s="141"/>
      <c r="AH4" s="141">
        <v>0</v>
      </c>
      <c r="AI4" s="141"/>
      <c r="AJ4" s="141">
        <v>0</v>
      </c>
      <c r="AK4" s="141"/>
      <c r="AL4" s="141">
        <v>0</v>
      </c>
      <c r="AM4" s="141"/>
      <c r="AN4" s="141">
        <v>2073346</v>
      </c>
      <c r="AO4" s="141"/>
      <c r="AP4" s="141">
        <v>0</v>
      </c>
      <c r="AQ4" s="132"/>
      <c r="AR4" s="143"/>
      <c r="AS4" s="144"/>
      <c r="AT4" s="144"/>
      <c r="AU4" s="144"/>
      <c r="AV4" s="144"/>
      <c r="AW4" s="144"/>
      <c r="AX4" s="144"/>
      <c r="AY4" s="144"/>
      <c r="AZ4" s="144"/>
      <c r="BA4" s="144"/>
      <c r="BB4" s="144"/>
      <c r="BC4" s="144">
        <v>7.6300000000000007E-2</v>
      </c>
      <c r="BD4" s="144"/>
      <c r="BE4" s="144"/>
      <c r="BF4" s="132"/>
      <c r="BG4" s="132" t="s">
        <v>1675</v>
      </c>
    </row>
    <row r="5" spans="1:59">
      <c r="A5" s="132" t="s">
        <v>1676</v>
      </c>
      <c r="B5" s="132" t="s">
        <v>1677</v>
      </c>
      <c r="C5" s="133" t="s">
        <v>1678</v>
      </c>
      <c r="D5" s="134">
        <v>2080</v>
      </c>
      <c r="E5" s="135">
        <v>20080</v>
      </c>
      <c r="F5" s="133" t="s">
        <v>1679</v>
      </c>
      <c r="G5" s="136">
        <v>18351295</v>
      </c>
      <c r="H5" s="137">
        <v>3646</v>
      </c>
      <c r="I5" s="133" t="s">
        <v>1680</v>
      </c>
      <c r="J5" s="138" t="s">
        <v>1674</v>
      </c>
      <c r="K5" s="138">
        <v>15</v>
      </c>
      <c r="L5" s="139"/>
      <c r="M5" s="140">
        <v>0</v>
      </c>
      <c r="N5" s="140"/>
      <c r="O5" s="140">
        <v>0</v>
      </c>
      <c r="P5" s="140"/>
      <c r="Q5" s="140">
        <v>0</v>
      </c>
      <c r="R5" s="140"/>
      <c r="S5" s="140">
        <v>0</v>
      </c>
      <c r="T5" s="140"/>
      <c r="U5" s="140">
        <v>0</v>
      </c>
      <c r="V5" s="140"/>
      <c r="W5" s="140">
        <v>0</v>
      </c>
      <c r="X5" s="140"/>
      <c r="Y5" s="140">
        <v>6694675</v>
      </c>
      <c r="Z5" s="140"/>
      <c r="AA5" s="137">
        <v>0</v>
      </c>
      <c r="AB5" s="141"/>
      <c r="AC5" s="142"/>
      <c r="AD5" s="141">
        <v>0</v>
      </c>
      <c r="AE5" s="141"/>
      <c r="AF5" s="141">
        <v>0</v>
      </c>
      <c r="AG5" s="141"/>
      <c r="AH5" s="141">
        <v>0</v>
      </c>
      <c r="AI5" s="141"/>
      <c r="AJ5" s="141">
        <v>0</v>
      </c>
      <c r="AK5" s="141"/>
      <c r="AL5" s="141">
        <v>0</v>
      </c>
      <c r="AM5" s="141"/>
      <c r="AN5" s="141">
        <v>492775</v>
      </c>
      <c r="AO5" s="141"/>
      <c r="AP5" s="141">
        <v>0</v>
      </c>
      <c r="AQ5" s="132"/>
      <c r="AR5" s="143"/>
      <c r="AS5" s="144"/>
      <c r="AT5" s="144"/>
      <c r="AU5" s="144"/>
      <c r="AV5" s="144"/>
      <c r="AW5" s="144"/>
      <c r="AX5" s="144"/>
      <c r="AY5" s="144"/>
      <c r="AZ5" s="144"/>
      <c r="BA5" s="144"/>
      <c r="BB5" s="144"/>
      <c r="BC5" s="144">
        <v>7.3599999999999999E-2</v>
      </c>
      <c r="BD5" s="144"/>
      <c r="BE5" s="144"/>
      <c r="BF5" s="132"/>
      <c r="BG5" s="132" t="s">
        <v>1675</v>
      </c>
    </row>
    <row r="6" spans="1:59">
      <c r="A6" s="132" t="s">
        <v>1683</v>
      </c>
      <c r="B6" s="132" t="s">
        <v>1684</v>
      </c>
      <c r="C6" s="133" t="s">
        <v>1685</v>
      </c>
      <c r="D6" s="134">
        <v>9154</v>
      </c>
      <c r="E6" s="135">
        <v>90154</v>
      </c>
      <c r="F6" s="133" t="s">
        <v>1686</v>
      </c>
      <c r="G6" s="136">
        <v>12150996</v>
      </c>
      <c r="H6" s="137">
        <v>3482</v>
      </c>
      <c r="I6" s="133" t="s">
        <v>1673</v>
      </c>
      <c r="J6" s="138" t="s">
        <v>1674</v>
      </c>
      <c r="K6" s="138">
        <v>68</v>
      </c>
      <c r="L6" s="139"/>
      <c r="M6" s="140">
        <v>0</v>
      </c>
      <c r="N6" s="140"/>
      <c r="O6" s="140">
        <v>0</v>
      </c>
      <c r="P6" s="140"/>
      <c r="Q6" s="140">
        <v>0</v>
      </c>
      <c r="R6" s="140"/>
      <c r="S6" s="140">
        <v>0</v>
      </c>
      <c r="T6" s="140"/>
      <c r="U6" s="140">
        <v>0</v>
      </c>
      <c r="V6" s="140"/>
      <c r="W6" s="140">
        <v>0</v>
      </c>
      <c r="X6" s="140"/>
      <c r="Y6" s="140">
        <v>82163176</v>
      </c>
      <c r="Z6" s="140"/>
      <c r="AA6" s="137">
        <v>0</v>
      </c>
      <c r="AB6" s="141"/>
      <c r="AC6" s="142"/>
      <c r="AD6" s="141">
        <v>0</v>
      </c>
      <c r="AE6" s="141"/>
      <c r="AF6" s="141">
        <v>0</v>
      </c>
      <c r="AG6" s="141"/>
      <c r="AH6" s="141">
        <v>0</v>
      </c>
      <c r="AI6" s="141"/>
      <c r="AJ6" s="141">
        <v>0</v>
      </c>
      <c r="AK6" s="141"/>
      <c r="AL6" s="141">
        <v>0</v>
      </c>
      <c r="AM6" s="141"/>
      <c r="AN6" s="141">
        <v>6909214</v>
      </c>
      <c r="AO6" s="141"/>
      <c r="AP6" s="141">
        <v>0</v>
      </c>
      <c r="AQ6" s="132"/>
      <c r="AR6" s="143"/>
      <c r="AS6" s="144"/>
      <c r="AT6" s="144"/>
      <c r="AU6" s="144"/>
      <c r="AV6" s="144"/>
      <c r="AW6" s="144"/>
      <c r="AX6" s="144"/>
      <c r="AY6" s="144"/>
      <c r="AZ6" s="144"/>
      <c r="BA6" s="144"/>
      <c r="BB6" s="144"/>
      <c r="BC6" s="144">
        <v>8.4099999999999994E-2</v>
      </c>
      <c r="BD6" s="144"/>
      <c r="BE6" s="144"/>
      <c r="BF6" s="132"/>
      <c r="BG6" s="132" t="s">
        <v>1675</v>
      </c>
    </row>
    <row r="7" spans="1:59">
      <c r="A7" s="132" t="s">
        <v>1683</v>
      </c>
      <c r="B7" s="132" t="s">
        <v>1684</v>
      </c>
      <c r="C7" s="133" t="s">
        <v>1685</v>
      </c>
      <c r="D7" s="134">
        <v>9154</v>
      </c>
      <c r="E7" s="135">
        <v>90154</v>
      </c>
      <c r="F7" s="133" t="s">
        <v>1686</v>
      </c>
      <c r="G7" s="136">
        <v>12150996</v>
      </c>
      <c r="H7" s="137">
        <v>3482</v>
      </c>
      <c r="I7" s="133" t="s">
        <v>1680</v>
      </c>
      <c r="J7" s="138" t="s">
        <v>1674</v>
      </c>
      <c r="K7" s="138">
        <v>203</v>
      </c>
      <c r="L7" s="139"/>
      <c r="M7" s="140">
        <v>0</v>
      </c>
      <c r="N7" s="140"/>
      <c r="O7" s="140">
        <v>0</v>
      </c>
      <c r="P7" s="140"/>
      <c r="Q7" s="140">
        <v>0</v>
      </c>
      <c r="R7" s="140"/>
      <c r="S7" s="140">
        <v>0</v>
      </c>
      <c r="T7" s="140"/>
      <c r="U7" s="140">
        <v>0</v>
      </c>
      <c r="V7" s="140"/>
      <c r="W7" s="140">
        <v>0</v>
      </c>
      <c r="X7" s="140"/>
      <c r="Y7" s="140">
        <v>144995154</v>
      </c>
      <c r="Z7" s="140"/>
      <c r="AA7" s="137">
        <v>0</v>
      </c>
      <c r="AB7" s="141"/>
      <c r="AC7" s="142"/>
      <c r="AD7" s="141">
        <v>0</v>
      </c>
      <c r="AE7" s="141"/>
      <c r="AF7" s="141">
        <v>0</v>
      </c>
      <c r="AG7" s="141"/>
      <c r="AH7" s="141">
        <v>0</v>
      </c>
      <c r="AI7" s="141"/>
      <c r="AJ7" s="141">
        <v>0</v>
      </c>
      <c r="AK7" s="141"/>
      <c r="AL7" s="141">
        <v>0</v>
      </c>
      <c r="AM7" s="141"/>
      <c r="AN7" s="141">
        <v>16469107</v>
      </c>
      <c r="AO7" s="141"/>
      <c r="AP7" s="141">
        <v>0</v>
      </c>
      <c r="AQ7" s="132"/>
      <c r="AR7" s="143"/>
      <c r="AS7" s="144"/>
      <c r="AT7" s="144"/>
      <c r="AU7" s="144"/>
      <c r="AV7" s="144"/>
      <c r="AW7" s="144"/>
      <c r="AX7" s="144"/>
      <c r="AY7" s="144"/>
      <c r="AZ7" s="144"/>
      <c r="BA7" s="144"/>
      <c r="BB7" s="144"/>
      <c r="BC7" s="144">
        <v>0.11360000000000001</v>
      </c>
      <c r="BD7" s="144"/>
      <c r="BE7" s="144"/>
      <c r="BF7" s="132"/>
      <c r="BG7" s="132" t="s">
        <v>1675</v>
      </c>
    </row>
    <row r="8" spans="1:59">
      <c r="A8" s="132" t="s">
        <v>1687</v>
      </c>
      <c r="B8" s="132" t="s">
        <v>1688</v>
      </c>
      <c r="C8" s="133" t="s">
        <v>1689</v>
      </c>
      <c r="D8" s="134">
        <v>3030</v>
      </c>
      <c r="E8" s="135">
        <v>30030</v>
      </c>
      <c r="F8" s="133" t="s">
        <v>1686</v>
      </c>
      <c r="G8" s="136">
        <v>4586770</v>
      </c>
      <c r="H8" s="137">
        <v>3304</v>
      </c>
      <c r="I8" s="133" t="s">
        <v>1673</v>
      </c>
      <c r="J8" s="138" t="s">
        <v>1674</v>
      </c>
      <c r="K8" s="138">
        <v>998</v>
      </c>
      <c r="L8" s="139"/>
      <c r="M8" s="140">
        <v>0</v>
      </c>
      <c r="N8" s="140"/>
      <c r="O8" s="140">
        <v>0</v>
      </c>
      <c r="P8" s="140"/>
      <c r="Q8" s="140">
        <v>0</v>
      </c>
      <c r="R8" s="140"/>
      <c r="S8" s="140">
        <v>0</v>
      </c>
      <c r="T8" s="140"/>
      <c r="U8" s="140">
        <v>0</v>
      </c>
      <c r="V8" s="140"/>
      <c r="W8" s="140">
        <v>0</v>
      </c>
      <c r="X8" s="140"/>
      <c r="Y8" s="140">
        <v>576455528</v>
      </c>
      <c r="Z8" s="140"/>
      <c r="AA8" s="137">
        <v>0</v>
      </c>
      <c r="AB8" s="141"/>
      <c r="AC8" s="142"/>
      <c r="AD8" s="141">
        <v>0</v>
      </c>
      <c r="AE8" s="141"/>
      <c r="AF8" s="141">
        <v>0</v>
      </c>
      <c r="AG8" s="141"/>
      <c r="AH8" s="141">
        <v>0</v>
      </c>
      <c r="AI8" s="141"/>
      <c r="AJ8" s="141">
        <v>0</v>
      </c>
      <c r="AK8" s="141"/>
      <c r="AL8" s="141">
        <v>0</v>
      </c>
      <c r="AM8" s="141"/>
      <c r="AN8" s="141">
        <v>64920984</v>
      </c>
      <c r="AO8" s="141"/>
      <c r="AP8" s="141">
        <v>0</v>
      </c>
      <c r="AQ8" s="132"/>
      <c r="AR8" s="143"/>
      <c r="AS8" s="144"/>
      <c r="AT8" s="144"/>
      <c r="AU8" s="144"/>
      <c r="AV8" s="144"/>
      <c r="AW8" s="144"/>
      <c r="AX8" s="144"/>
      <c r="AY8" s="144"/>
      <c r="AZ8" s="144"/>
      <c r="BA8" s="144"/>
      <c r="BB8" s="144"/>
      <c r="BC8" s="144">
        <v>0.11260000000000001</v>
      </c>
      <c r="BD8" s="144"/>
      <c r="BE8" s="144"/>
      <c r="BF8" s="132"/>
      <c r="BG8" s="132" t="s">
        <v>1675</v>
      </c>
    </row>
    <row r="9" spans="1:59">
      <c r="A9" s="132" t="s">
        <v>1690</v>
      </c>
      <c r="B9" s="132" t="s">
        <v>1691</v>
      </c>
      <c r="C9" s="133" t="s">
        <v>1692</v>
      </c>
      <c r="D9" s="134">
        <v>5066</v>
      </c>
      <c r="E9" s="135">
        <v>50066</v>
      </c>
      <c r="F9" s="133" t="s">
        <v>1686</v>
      </c>
      <c r="G9" s="136">
        <v>8608208</v>
      </c>
      <c r="H9" s="137">
        <v>2703</v>
      </c>
      <c r="I9" s="133" t="s">
        <v>1673</v>
      </c>
      <c r="J9" s="138" t="s">
        <v>1674</v>
      </c>
      <c r="K9" s="138">
        <v>1148</v>
      </c>
      <c r="L9" s="139"/>
      <c r="M9" s="140">
        <v>0</v>
      </c>
      <c r="N9" s="140"/>
      <c r="O9" s="140">
        <v>0</v>
      </c>
      <c r="P9" s="140"/>
      <c r="Q9" s="140">
        <v>0</v>
      </c>
      <c r="R9" s="140"/>
      <c r="S9" s="140">
        <v>0</v>
      </c>
      <c r="T9" s="140"/>
      <c r="U9" s="140">
        <v>0</v>
      </c>
      <c r="V9" s="140"/>
      <c r="W9" s="140">
        <v>0</v>
      </c>
      <c r="X9" s="140"/>
      <c r="Y9" s="140">
        <v>366545522</v>
      </c>
      <c r="Z9" s="140"/>
      <c r="AA9" s="137">
        <v>0</v>
      </c>
      <c r="AB9" s="141"/>
      <c r="AC9" s="142"/>
      <c r="AD9" s="141">
        <v>0</v>
      </c>
      <c r="AE9" s="141"/>
      <c r="AF9" s="141">
        <v>0</v>
      </c>
      <c r="AG9" s="141"/>
      <c r="AH9" s="141">
        <v>0</v>
      </c>
      <c r="AI9" s="141"/>
      <c r="AJ9" s="141">
        <v>0</v>
      </c>
      <c r="AK9" s="141"/>
      <c r="AL9" s="141">
        <v>0</v>
      </c>
      <c r="AM9" s="141"/>
      <c r="AN9" s="141">
        <v>63157258</v>
      </c>
      <c r="AO9" s="141"/>
      <c r="AP9" s="141">
        <v>0</v>
      </c>
      <c r="AQ9" s="132"/>
      <c r="AR9" s="143"/>
      <c r="AS9" s="144"/>
      <c r="AT9" s="144"/>
      <c r="AU9" s="144"/>
      <c r="AV9" s="144"/>
      <c r="AW9" s="144"/>
      <c r="AX9" s="144"/>
      <c r="AY9" s="144"/>
      <c r="AZ9" s="144"/>
      <c r="BA9" s="144"/>
      <c r="BB9" s="144"/>
      <c r="BC9" s="144">
        <v>0.17230000000000001</v>
      </c>
      <c r="BD9" s="144"/>
      <c r="BE9" s="144"/>
      <c r="BF9" s="132"/>
      <c r="BG9" s="132" t="s">
        <v>1675</v>
      </c>
    </row>
    <row r="10" spans="1:59">
      <c r="A10" s="132" t="s">
        <v>1695</v>
      </c>
      <c r="B10" s="132" t="s">
        <v>1696</v>
      </c>
      <c r="C10" s="133" t="s">
        <v>1697</v>
      </c>
      <c r="D10" s="134">
        <v>1003</v>
      </c>
      <c r="E10" s="135">
        <v>10003</v>
      </c>
      <c r="F10" s="133" t="s">
        <v>1686</v>
      </c>
      <c r="G10" s="136">
        <v>4181019</v>
      </c>
      <c r="H10" s="137">
        <v>2428</v>
      </c>
      <c r="I10" s="133" t="s">
        <v>1682</v>
      </c>
      <c r="J10" s="138" t="s">
        <v>1681</v>
      </c>
      <c r="K10" s="138">
        <v>436</v>
      </c>
      <c r="L10" s="139"/>
      <c r="M10" s="140">
        <v>13360985</v>
      </c>
      <c r="N10" s="140"/>
      <c r="O10" s="140">
        <v>0</v>
      </c>
      <c r="P10" s="140"/>
      <c r="Q10" s="140">
        <v>0</v>
      </c>
      <c r="R10" s="140"/>
      <c r="S10" s="140">
        <v>0</v>
      </c>
      <c r="T10" s="140"/>
      <c r="U10" s="140">
        <v>0</v>
      </c>
      <c r="V10" s="140"/>
      <c r="W10" s="140">
        <v>0</v>
      </c>
      <c r="X10" s="140"/>
      <c r="Y10" s="140">
        <v>0</v>
      </c>
      <c r="Z10" s="140"/>
      <c r="AA10" s="137">
        <v>0</v>
      </c>
      <c r="AB10" s="141"/>
      <c r="AC10" s="142"/>
      <c r="AD10" s="141">
        <v>4339139</v>
      </c>
      <c r="AE10" s="141"/>
      <c r="AF10" s="141">
        <v>0</v>
      </c>
      <c r="AG10" s="141"/>
      <c r="AH10" s="141">
        <v>0</v>
      </c>
      <c r="AI10" s="141"/>
      <c r="AJ10" s="141">
        <v>0</v>
      </c>
      <c r="AK10" s="141"/>
      <c r="AL10" s="141">
        <v>0</v>
      </c>
      <c r="AM10" s="141"/>
      <c r="AN10" s="141">
        <v>0</v>
      </c>
      <c r="AO10" s="141"/>
      <c r="AP10" s="141">
        <v>0</v>
      </c>
      <c r="AQ10" s="132"/>
      <c r="AR10" s="143"/>
      <c r="AS10" s="144">
        <v>0.32479999999999998</v>
      </c>
      <c r="AT10" s="144"/>
      <c r="AU10" s="144"/>
      <c r="AV10" s="144"/>
      <c r="AW10" s="144"/>
      <c r="AX10" s="144"/>
      <c r="AY10" s="144"/>
      <c r="AZ10" s="144"/>
      <c r="BA10" s="144"/>
      <c r="BB10" s="144"/>
      <c r="BC10" s="144"/>
      <c r="BD10" s="144"/>
      <c r="BE10" s="144"/>
      <c r="BF10" s="132"/>
      <c r="BG10" s="132" t="s">
        <v>1675</v>
      </c>
    </row>
    <row r="11" spans="1:59">
      <c r="A11" s="132" t="s">
        <v>1695</v>
      </c>
      <c r="B11" s="132" t="s">
        <v>1696</v>
      </c>
      <c r="C11" s="133" t="s">
        <v>1697</v>
      </c>
      <c r="D11" s="134">
        <v>1003</v>
      </c>
      <c r="E11" s="135">
        <v>10003</v>
      </c>
      <c r="F11" s="133" t="s">
        <v>1686</v>
      </c>
      <c r="G11" s="136">
        <v>4181019</v>
      </c>
      <c r="H11" s="137">
        <v>2428</v>
      </c>
      <c r="I11" s="133" t="s">
        <v>1673</v>
      </c>
      <c r="J11" s="138" t="s">
        <v>1674</v>
      </c>
      <c r="K11" s="138">
        <v>338</v>
      </c>
      <c r="L11" s="139"/>
      <c r="M11" s="140">
        <v>0</v>
      </c>
      <c r="N11" s="140"/>
      <c r="O11" s="140">
        <v>0</v>
      </c>
      <c r="P11" s="140"/>
      <c r="Q11" s="140">
        <v>0</v>
      </c>
      <c r="R11" s="140"/>
      <c r="S11" s="140">
        <v>0</v>
      </c>
      <c r="T11" s="140"/>
      <c r="U11" s="140">
        <v>0</v>
      </c>
      <c r="V11" s="140"/>
      <c r="W11" s="140">
        <v>0</v>
      </c>
      <c r="X11" s="140"/>
      <c r="Y11" s="140">
        <v>178406868</v>
      </c>
      <c r="Z11" s="140"/>
      <c r="AA11" s="137">
        <v>0</v>
      </c>
      <c r="AB11" s="141"/>
      <c r="AC11" s="142"/>
      <c r="AD11" s="141">
        <v>0</v>
      </c>
      <c r="AE11" s="141"/>
      <c r="AF11" s="141">
        <v>0</v>
      </c>
      <c r="AG11" s="141"/>
      <c r="AH11" s="141">
        <v>0</v>
      </c>
      <c r="AI11" s="141"/>
      <c r="AJ11" s="141">
        <v>0</v>
      </c>
      <c r="AK11" s="141"/>
      <c r="AL11" s="141">
        <v>0</v>
      </c>
      <c r="AM11" s="141"/>
      <c r="AN11" s="141">
        <v>22078161</v>
      </c>
      <c r="AO11" s="141"/>
      <c r="AP11" s="141">
        <v>0</v>
      </c>
      <c r="AQ11" s="132"/>
      <c r="AR11" s="143"/>
      <c r="AS11" s="144"/>
      <c r="AT11" s="144"/>
      <c r="AU11" s="144"/>
      <c r="AV11" s="144"/>
      <c r="AW11" s="144"/>
      <c r="AX11" s="144"/>
      <c r="AY11" s="144"/>
      <c r="AZ11" s="144"/>
      <c r="BA11" s="144"/>
      <c r="BB11" s="144"/>
      <c r="BC11" s="144">
        <v>0.12379999999999999</v>
      </c>
      <c r="BD11" s="144"/>
      <c r="BE11" s="144"/>
      <c r="BF11" s="132"/>
      <c r="BG11" s="132" t="s">
        <v>1675</v>
      </c>
    </row>
    <row r="12" spans="1:59">
      <c r="A12" s="132" t="s">
        <v>1695</v>
      </c>
      <c r="B12" s="132" t="s">
        <v>1696</v>
      </c>
      <c r="C12" s="133" t="s">
        <v>1697</v>
      </c>
      <c r="D12" s="134">
        <v>1003</v>
      </c>
      <c r="E12" s="135">
        <v>10003</v>
      </c>
      <c r="F12" s="133" t="s">
        <v>1686</v>
      </c>
      <c r="G12" s="136">
        <v>4181019</v>
      </c>
      <c r="H12" s="137">
        <v>2428</v>
      </c>
      <c r="I12" s="133" t="s">
        <v>1680</v>
      </c>
      <c r="J12" s="138" t="s">
        <v>1674</v>
      </c>
      <c r="K12" s="138">
        <v>154</v>
      </c>
      <c r="L12" s="139"/>
      <c r="M12" s="140">
        <v>0</v>
      </c>
      <c r="N12" s="140"/>
      <c r="O12" s="140">
        <v>0</v>
      </c>
      <c r="P12" s="140"/>
      <c r="Q12" s="140">
        <v>0</v>
      </c>
      <c r="R12" s="140"/>
      <c r="S12" s="140">
        <v>0</v>
      </c>
      <c r="T12" s="140"/>
      <c r="U12" s="140">
        <v>0</v>
      </c>
      <c r="V12" s="140"/>
      <c r="W12" s="140">
        <v>0</v>
      </c>
      <c r="X12" s="140"/>
      <c r="Y12" s="140">
        <v>46803331</v>
      </c>
      <c r="Z12" s="140"/>
      <c r="AA12" s="137">
        <v>0</v>
      </c>
      <c r="AB12" s="141"/>
      <c r="AC12" s="142"/>
      <c r="AD12" s="141">
        <v>0</v>
      </c>
      <c r="AE12" s="141"/>
      <c r="AF12" s="141">
        <v>0</v>
      </c>
      <c r="AG12" s="141"/>
      <c r="AH12" s="141">
        <v>0</v>
      </c>
      <c r="AI12" s="141"/>
      <c r="AJ12" s="141">
        <v>0</v>
      </c>
      <c r="AK12" s="141"/>
      <c r="AL12" s="141">
        <v>0</v>
      </c>
      <c r="AM12" s="141"/>
      <c r="AN12" s="141">
        <v>5523588</v>
      </c>
      <c r="AO12" s="141"/>
      <c r="AP12" s="141">
        <v>0</v>
      </c>
      <c r="AQ12" s="132"/>
      <c r="AR12" s="143"/>
      <c r="AS12" s="144"/>
      <c r="AT12" s="144"/>
      <c r="AU12" s="144"/>
      <c r="AV12" s="144"/>
      <c r="AW12" s="144"/>
      <c r="AX12" s="144"/>
      <c r="AY12" s="144"/>
      <c r="AZ12" s="144"/>
      <c r="BA12" s="144"/>
      <c r="BB12" s="144"/>
      <c r="BC12" s="144">
        <v>0.11799999999999999</v>
      </c>
      <c r="BD12" s="144"/>
      <c r="BE12" s="144"/>
      <c r="BF12" s="132"/>
      <c r="BG12" s="132" t="s">
        <v>1675</v>
      </c>
    </row>
    <row r="13" spans="1:59">
      <c r="A13" s="132" t="s">
        <v>1699</v>
      </c>
      <c r="B13" s="132" t="s">
        <v>1700</v>
      </c>
      <c r="C13" s="133" t="s">
        <v>1701</v>
      </c>
      <c r="D13" s="134">
        <v>3019</v>
      </c>
      <c r="E13" s="135">
        <v>30019</v>
      </c>
      <c r="F13" s="133" t="s">
        <v>1686</v>
      </c>
      <c r="G13" s="136">
        <v>5441567</v>
      </c>
      <c r="H13" s="137">
        <v>2406</v>
      </c>
      <c r="I13" s="133" t="s">
        <v>1682</v>
      </c>
      <c r="J13" s="138" t="s">
        <v>1674</v>
      </c>
      <c r="K13" s="138">
        <v>357</v>
      </c>
      <c r="L13" s="139"/>
      <c r="M13" s="140">
        <v>0</v>
      </c>
      <c r="N13" s="140"/>
      <c r="O13" s="140">
        <v>0</v>
      </c>
      <c r="P13" s="140"/>
      <c r="Q13" s="140">
        <v>0</v>
      </c>
      <c r="R13" s="140"/>
      <c r="S13" s="140">
        <v>0</v>
      </c>
      <c r="T13" s="140"/>
      <c r="U13" s="140">
        <v>0</v>
      </c>
      <c r="V13" s="140"/>
      <c r="W13" s="140">
        <v>0</v>
      </c>
      <c r="X13" s="140"/>
      <c r="Y13" s="140">
        <v>190958248</v>
      </c>
      <c r="Z13" s="140"/>
      <c r="AA13" s="137">
        <v>0</v>
      </c>
      <c r="AB13" s="141"/>
      <c r="AC13" s="142"/>
      <c r="AD13" s="141">
        <v>0</v>
      </c>
      <c r="AE13" s="141"/>
      <c r="AF13" s="141">
        <v>0</v>
      </c>
      <c r="AG13" s="141"/>
      <c r="AH13" s="141">
        <v>0</v>
      </c>
      <c r="AI13" s="141"/>
      <c r="AJ13" s="141">
        <v>0</v>
      </c>
      <c r="AK13" s="141"/>
      <c r="AL13" s="141">
        <v>0</v>
      </c>
      <c r="AM13" s="141"/>
      <c r="AN13" s="141">
        <v>15598066</v>
      </c>
      <c r="AO13" s="141"/>
      <c r="AP13" s="141">
        <v>0</v>
      </c>
      <c r="AQ13" s="132"/>
      <c r="AR13" s="143"/>
      <c r="AS13" s="144"/>
      <c r="AT13" s="144"/>
      <c r="AU13" s="144"/>
      <c r="AV13" s="144"/>
      <c r="AW13" s="144"/>
      <c r="AX13" s="144"/>
      <c r="AY13" s="144"/>
      <c r="AZ13" s="144"/>
      <c r="BA13" s="144"/>
      <c r="BB13" s="144"/>
      <c r="BC13" s="144">
        <v>8.1699999999999995E-2</v>
      </c>
      <c r="BD13" s="144"/>
      <c r="BE13" s="144"/>
      <c r="BF13" s="132"/>
      <c r="BG13" s="132" t="s">
        <v>1675</v>
      </c>
    </row>
    <row r="14" spans="1:59">
      <c r="A14" s="132" t="s">
        <v>1699</v>
      </c>
      <c r="B14" s="132" t="s">
        <v>1700</v>
      </c>
      <c r="C14" s="133" t="s">
        <v>1701</v>
      </c>
      <c r="D14" s="134">
        <v>3019</v>
      </c>
      <c r="E14" s="135">
        <v>30019</v>
      </c>
      <c r="F14" s="133" t="s">
        <v>1686</v>
      </c>
      <c r="G14" s="136">
        <v>5441567</v>
      </c>
      <c r="H14" s="137">
        <v>2406</v>
      </c>
      <c r="I14" s="133" t="s">
        <v>1673</v>
      </c>
      <c r="J14" s="138" t="s">
        <v>1674</v>
      </c>
      <c r="K14" s="138">
        <v>286</v>
      </c>
      <c r="L14" s="139"/>
      <c r="M14" s="140">
        <v>0</v>
      </c>
      <c r="N14" s="140"/>
      <c r="O14" s="140">
        <v>0</v>
      </c>
      <c r="P14" s="140"/>
      <c r="Q14" s="140">
        <v>0</v>
      </c>
      <c r="R14" s="140"/>
      <c r="S14" s="140">
        <v>0</v>
      </c>
      <c r="T14" s="140"/>
      <c r="U14" s="140">
        <v>0</v>
      </c>
      <c r="V14" s="140"/>
      <c r="W14" s="140">
        <v>0</v>
      </c>
      <c r="X14" s="140"/>
      <c r="Y14" s="140">
        <v>125067726</v>
      </c>
      <c r="Z14" s="140"/>
      <c r="AA14" s="137">
        <v>0</v>
      </c>
      <c r="AB14" s="141"/>
      <c r="AC14" s="142"/>
      <c r="AD14" s="141">
        <v>0</v>
      </c>
      <c r="AE14" s="141"/>
      <c r="AF14" s="141">
        <v>0</v>
      </c>
      <c r="AG14" s="141"/>
      <c r="AH14" s="141">
        <v>0</v>
      </c>
      <c r="AI14" s="141"/>
      <c r="AJ14" s="141">
        <v>0</v>
      </c>
      <c r="AK14" s="141"/>
      <c r="AL14" s="141">
        <v>0</v>
      </c>
      <c r="AM14" s="141"/>
      <c r="AN14" s="141">
        <v>14000061</v>
      </c>
      <c r="AO14" s="141"/>
      <c r="AP14" s="141">
        <v>0</v>
      </c>
      <c r="AQ14" s="132"/>
      <c r="AR14" s="143"/>
      <c r="AS14" s="144"/>
      <c r="AT14" s="144"/>
      <c r="AU14" s="144"/>
      <c r="AV14" s="144"/>
      <c r="AW14" s="144"/>
      <c r="AX14" s="144"/>
      <c r="AY14" s="144"/>
      <c r="AZ14" s="144"/>
      <c r="BA14" s="144"/>
      <c r="BB14" s="144"/>
      <c r="BC14" s="144">
        <v>0.1119</v>
      </c>
      <c r="BD14" s="144"/>
      <c r="BE14" s="144"/>
      <c r="BF14" s="132"/>
      <c r="BG14" s="132" t="s">
        <v>1675</v>
      </c>
    </row>
    <row r="15" spans="1:59">
      <c r="A15" s="132" t="s">
        <v>1702</v>
      </c>
      <c r="B15" s="132" t="s">
        <v>1703</v>
      </c>
      <c r="C15" s="133" t="s">
        <v>1704</v>
      </c>
      <c r="D15" s="134">
        <v>6008</v>
      </c>
      <c r="E15" s="135">
        <v>60008</v>
      </c>
      <c r="F15" s="133" t="s">
        <v>1686</v>
      </c>
      <c r="G15" s="136">
        <v>4944332</v>
      </c>
      <c r="H15" s="137">
        <v>2157</v>
      </c>
      <c r="I15" s="133" t="s">
        <v>1680</v>
      </c>
      <c r="J15" s="138" t="s">
        <v>1674</v>
      </c>
      <c r="K15" s="138">
        <v>56</v>
      </c>
      <c r="L15" s="139"/>
      <c r="M15" s="140">
        <v>0</v>
      </c>
      <c r="N15" s="140"/>
      <c r="O15" s="140">
        <v>0</v>
      </c>
      <c r="P15" s="140"/>
      <c r="Q15" s="140">
        <v>0</v>
      </c>
      <c r="R15" s="140"/>
      <c r="S15" s="140">
        <v>0</v>
      </c>
      <c r="T15" s="140"/>
      <c r="U15" s="140">
        <v>0</v>
      </c>
      <c r="V15" s="140"/>
      <c r="W15" s="140">
        <v>0</v>
      </c>
      <c r="X15" s="140"/>
      <c r="Y15" s="140">
        <v>20764234</v>
      </c>
      <c r="Z15" s="140"/>
      <c r="AA15" s="137">
        <v>0</v>
      </c>
      <c r="AB15" s="141"/>
      <c r="AC15" s="142"/>
      <c r="AD15" s="141">
        <v>0</v>
      </c>
      <c r="AE15" s="141"/>
      <c r="AF15" s="141">
        <v>0</v>
      </c>
      <c r="AG15" s="141"/>
      <c r="AH15" s="141">
        <v>0</v>
      </c>
      <c r="AI15" s="141"/>
      <c r="AJ15" s="141">
        <v>0</v>
      </c>
      <c r="AK15" s="141"/>
      <c r="AL15" s="141">
        <v>0</v>
      </c>
      <c r="AM15" s="141"/>
      <c r="AN15" s="141">
        <v>3420524</v>
      </c>
      <c r="AO15" s="141"/>
      <c r="AP15" s="141">
        <v>0</v>
      </c>
      <c r="AQ15" s="132"/>
      <c r="AR15" s="143"/>
      <c r="AS15" s="144"/>
      <c r="AT15" s="144"/>
      <c r="AU15" s="144"/>
      <c r="AV15" s="144"/>
      <c r="AW15" s="144"/>
      <c r="AX15" s="144"/>
      <c r="AY15" s="144"/>
      <c r="AZ15" s="144"/>
      <c r="BA15" s="144"/>
      <c r="BB15" s="144"/>
      <c r="BC15" s="144">
        <v>0.16470000000000001</v>
      </c>
      <c r="BD15" s="144"/>
      <c r="BE15" s="144"/>
      <c r="BF15" s="132"/>
      <c r="BG15" s="132" t="s">
        <v>1675</v>
      </c>
    </row>
    <row r="16" spans="1:59">
      <c r="A16" s="132" t="s">
        <v>1705</v>
      </c>
      <c r="B16" s="132" t="s">
        <v>1706</v>
      </c>
      <c r="C16" s="133" t="s">
        <v>1707</v>
      </c>
      <c r="D16" s="134">
        <v>3034</v>
      </c>
      <c r="E16" s="135">
        <v>30034</v>
      </c>
      <c r="F16" s="133" t="s">
        <v>1708</v>
      </c>
      <c r="G16" s="136">
        <v>2203663</v>
      </c>
      <c r="H16" s="137">
        <v>1888</v>
      </c>
      <c r="I16" s="133" t="s">
        <v>1673</v>
      </c>
      <c r="J16" s="138" t="s">
        <v>1674</v>
      </c>
      <c r="K16" s="138">
        <v>54</v>
      </c>
      <c r="L16" s="139"/>
      <c r="M16" s="140">
        <v>0</v>
      </c>
      <c r="N16" s="140"/>
      <c r="O16" s="140">
        <v>0</v>
      </c>
      <c r="P16" s="140"/>
      <c r="Q16" s="140">
        <v>0</v>
      </c>
      <c r="R16" s="140"/>
      <c r="S16" s="140">
        <v>0</v>
      </c>
      <c r="T16" s="140"/>
      <c r="U16" s="140">
        <v>0</v>
      </c>
      <c r="V16" s="140"/>
      <c r="W16" s="140">
        <v>0</v>
      </c>
      <c r="X16" s="140"/>
      <c r="Y16" s="140">
        <v>44465246</v>
      </c>
      <c r="Z16" s="140"/>
      <c r="AA16" s="137">
        <v>0</v>
      </c>
      <c r="AB16" s="141"/>
      <c r="AC16" s="142"/>
      <c r="AD16" s="141">
        <v>0</v>
      </c>
      <c r="AE16" s="141"/>
      <c r="AF16" s="141">
        <v>0</v>
      </c>
      <c r="AG16" s="141"/>
      <c r="AH16" s="141">
        <v>0</v>
      </c>
      <c r="AI16" s="141"/>
      <c r="AJ16" s="141">
        <v>0</v>
      </c>
      <c r="AK16" s="141"/>
      <c r="AL16" s="141">
        <v>0</v>
      </c>
      <c r="AM16" s="141"/>
      <c r="AN16" s="141">
        <v>0</v>
      </c>
      <c r="AO16" s="141"/>
      <c r="AP16" s="141">
        <v>0</v>
      </c>
      <c r="AQ16" s="132"/>
      <c r="AR16" s="143"/>
      <c r="AS16" s="144"/>
      <c r="AT16" s="144"/>
      <c r="AU16" s="144"/>
      <c r="AV16" s="144"/>
      <c r="AW16" s="144"/>
      <c r="AX16" s="144"/>
      <c r="AY16" s="144"/>
      <c r="AZ16" s="144"/>
      <c r="BA16" s="144"/>
      <c r="BB16" s="144"/>
      <c r="BC16" s="144">
        <v>0</v>
      </c>
      <c r="BD16" s="144"/>
      <c r="BE16" s="144"/>
      <c r="BF16" s="132"/>
      <c r="BG16" s="132" t="s">
        <v>1675</v>
      </c>
    </row>
    <row r="17" spans="1:59">
      <c r="A17" s="132" t="s">
        <v>1705</v>
      </c>
      <c r="B17" s="132" t="s">
        <v>1706</v>
      </c>
      <c r="C17" s="133" t="s">
        <v>1707</v>
      </c>
      <c r="D17" s="134">
        <v>3034</v>
      </c>
      <c r="E17" s="135">
        <v>30034</v>
      </c>
      <c r="F17" s="133" t="s">
        <v>1708</v>
      </c>
      <c r="G17" s="136">
        <v>2203663</v>
      </c>
      <c r="H17" s="137">
        <v>1888</v>
      </c>
      <c r="I17" s="133" t="s">
        <v>1680</v>
      </c>
      <c r="J17" s="138" t="s">
        <v>1674</v>
      </c>
      <c r="K17" s="138">
        <v>38</v>
      </c>
      <c r="L17" s="139"/>
      <c r="M17" s="140">
        <v>0</v>
      </c>
      <c r="N17" s="140"/>
      <c r="O17" s="140">
        <v>0</v>
      </c>
      <c r="P17" s="140"/>
      <c r="Q17" s="140">
        <v>0</v>
      </c>
      <c r="R17" s="140"/>
      <c r="S17" s="140">
        <v>0</v>
      </c>
      <c r="T17" s="140"/>
      <c r="U17" s="140">
        <v>0</v>
      </c>
      <c r="V17" s="140"/>
      <c r="W17" s="140">
        <v>0</v>
      </c>
      <c r="X17" s="140"/>
      <c r="Y17" s="140">
        <v>25044315</v>
      </c>
      <c r="Z17" s="140"/>
      <c r="AA17" s="137">
        <v>0</v>
      </c>
      <c r="AB17" s="141"/>
      <c r="AC17" s="142"/>
      <c r="AD17" s="141">
        <v>0</v>
      </c>
      <c r="AE17" s="141"/>
      <c r="AF17" s="141">
        <v>0</v>
      </c>
      <c r="AG17" s="141"/>
      <c r="AH17" s="141">
        <v>0</v>
      </c>
      <c r="AI17" s="141"/>
      <c r="AJ17" s="141">
        <v>0</v>
      </c>
      <c r="AK17" s="141"/>
      <c r="AL17" s="141">
        <v>0</v>
      </c>
      <c r="AM17" s="141"/>
      <c r="AN17" s="141">
        <v>2679810</v>
      </c>
      <c r="AO17" s="141"/>
      <c r="AP17" s="141">
        <v>0</v>
      </c>
      <c r="AQ17" s="132"/>
      <c r="AR17" s="143"/>
      <c r="AS17" s="144"/>
      <c r="AT17" s="144"/>
      <c r="AU17" s="144"/>
      <c r="AV17" s="144"/>
      <c r="AW17" s="144"/>
      <c r="AX17" s="144"/>
      <c r="AY17" s="144"/>
      <c r="AZ17" s="144"/>
      <c r="BA17" s="144"/>
      <c r="BB17" s="144"/>
      <c r="BC17" s="144">
        <v>0.107</v>
      </c>
      <c r="BD17" s="144"/>
      <c r="BE17" s="144"/>
      <c r="BF17" s="132"/>
      <c r="BG17" s="132" t="s">
        <v>1675</v>
      </c>
    </row>
    <row r="18" spans="1:59">
      <c r="A18" s="132" t="s">
        <v>1705</v>
      </c>
      <c r="B18" s="132" t="s">
        <v>1706</v>
      </c>
      <c r="C18" s="133" t="s">
        <v>1707</v>
      </c>
      <c r="D18" s="134">
        <v>3034</v>
      </c>
      <c r="E18" s="135">
        <v>30034</v>
      </c>
      <c r="F18" s="133" t="s">
        <v>1708</v>
      </c>
      <c r="G18" s="136">
        <v>2203663</v>
      </c>
      <c r="H18" s="137">
        <v>1888</v>
      </c>
      <c r="I18" s="133" t="s">
        <v>1682</v>
      </c>
      <c r="J18" s="138" t="s">
        <v>1681</v>
      </c>
      <c r="K18" s="138">
        <v>149</v>
      </c>
      <c r="L18" s="139"/>
      <c r="M18" s="140">
        <v>3709703</v>
      </c>
      <c r="N18" s="140"/>
      <c r="O18" s="140">
        <v>0</v>
      </c>
      <c r="P18" s="140"/>
      <c r="Q18" s="140">
        <v>0</v>
      </c>
      <c r="R18" s="140"/>
      <c r="S18" s="140">
        <v>0</v>
      </c>
      <c r="T18" s="140"/>
      <c r="U18" s="140">
        <v>0</v>
      </c>
      <c r="V18" s="140"/>
      <c r="W18" s="140">
        <v>0</v>
      </c>
      <c r="X18" s="140"/>
      <c r="Y18" s="140">
        <v>21715405</v>
      </c>
      <c r="Z18" s="140"/>
      <c r="AA18" s="137">
        <v>0</v>
      </c>
      <c r="AB18" s="141"/>
      <c r="AC18" s="142"/>
      <c r="AD18" s="141">
        <v>764117</v>
      </c>
      <c r="AE18" s="141"/>
      <c r="AF18" s="141">
        <v>0</v>
      </c>
      <c r="AG18" s="141"/>
      <c r="AH18" s="141">
        <v>0</v>
      </c>
      <c r="AI18" s="141"/>
      <c r="AJ18" s="141">
        <v>0</v>
      </c>
      <c r="AK18" s="141"/>
      <c r="AL18" s="141">
        <v>0</v>
      </c>
      <c r="AM18" s="141"/>
      <c r="AN18" s="141">
        <v>163832</v>
      </c>
      <c r="AO18" s="141"/>
      <c r="AP18" s="141">
        <v>0</v>
      </c>
      <c r="AQ18" s="132"/>
      <c r="AR18" s="143"/>
      <c r="AS18" s="144">
        <v>0.20599999999999999</v>
      </c>
      <c r="AT18" s="144"/>
      <c r="AU18" s="144"/>
      <c r="AV18" s="144"/>
      <c r="AW18" s="144"/>
      <c r="AX18" s="144"/>
      <c r="AY18" s="144"/>
      <c r="AZ18" s="144"/>
      <c r="BA18" s="144"/>
      <c r="BB18" s="144"/>
      <c r="BC18" s="144">
        <v>7.4999999999999997E-3</v>
      </c>
      <c r="BD18" s="144"/>
      <c r="BE18" s="144"/>
      <c r="BF18" s="132"/>
      <c r="BG18" s="132" t="s">
        <v>1675</v>
      </c>
    </row>
    <row r="19" spans="1:59">
      <c r="A19" s="132" t="s">
        <v>1709</v>
      </c>
      <c r="B19" s="132" t="s">
        <v>1710</v>
      </c>
      <c r="C19" s="133" t="s">
        <v>1711</v>
      </c>
      <c r="D19" s="134">
        <v>4034</v>
      </c>
      <c r="E19" s="135">
        <v>40034</v>
      </c>
      <c r="F19" s="133" t="s">
        <v>1712</v>
      </c>
      <c r="G19" s="136">
        <v>5502379</v>
      </c>
      <c r="H19" s="137">
        <v>1452</v>
      </c>
      <c r="I19" s="133" t="s">
        <v>1673</v>
      </c>
      <c r="J19" s="138" t="s">
        <v>1674</v>
      </c>
      <c r="K19" s="138">
        <v>76</v>
      </c>
      <c r="L19" s="139"/>
      <c r="M19" s="140">
        <v>0</v>
      </c>
      <c r="N19" s="140"/>
      <c r="O19" s="140">
        <v>0</v>
      </c>
      <c r="P19" s="140"/>
      <c r="Q19" s="140">
        <v>0</v>
      </c>
      <c r="R19" s="140"/>
      <c r="S19" s="140">
        <v>0</v>
      </c>
      <c r="T19" s="140"/>
      <c r="U19" s="140">
        <v>0</v>
      </c>
      <c r="V19" s="140"/>
      <c r="W19" s="140">
        <v>0</v>
      </c>
      <c r="X19" s="140"/>
      <c r="Y19" s="140">
        <v>66954261</v>
      </c>
      <c r="Z19" s="140"/>
      <c r="AA19" s="137">
        <v>0</v>
      </c>
      <c r="AB19" s="141"/>
      <c r="AC19" s="142"/>
      <c r="AD19" s="141">
        <v>0</v>
      </c>
      <c r="AE19" s="141"/>
      <c r="AF19" s="141">
        <v>0</v>
      </c>
      <c r="AG19" s="141"/>
      <c r="AH19" s="141">
        <v>0</v>
      </c>
      <c r="AI19" s="141"/>
      <c r="AJ19" s="141">
        <v>0</v>
      </c>
      <c r="AK19" s="141"/>
      <c r="AL19" s="141">
        <v>0</v>
      </c>
      <c r="AM19" s="141"/>
      <c r="AN19" s="141">
        <v>559892</v>
      </c>
      <c r="AO19" s="141"/>
      <c r="AP19" s="141">
        <v>0</v>
      </c>
      <c r="AQ19" s="132"/>
      <c r="AR19" s="143"/>
      <c r="AS19" s="144"/>
      <c r="AT19" s="144"/>
      <c r="AU19" s="144"/>
      <c r="AV19" s="144"/>
      <c r="AW19" s="144"/>
      <c r="AX19" s="144"/>
      <c r="AY19" s="144"/>
      <c r="AZ19" s="144"/>
      <c r="BA19" s="144"/>
      <c r="BB19" s="144"/>
      <c r="BC19" s="144">
        <v>8.3999999999999995E-3</v>
      </c>
      <c r="BD19" s="144"/>
      <c r="BE19" s="144"/>
      <c r="BF19" s="132"/>
      <c r="BG19" s="132" t="s">
        <v>1675</v>
      </c>
    </row>
    <row r="20" spans="1:59">
      <c r="A20" s="132" t="s">
        <v>1713</v>
      </c>
      <c r="B20" s="132" t="s">
        <v>1714</v>
      </c>
      <c r="C20" s="133" t="s">
        <v>1715</v>
      </c>
      <c r="D20" s="134">
        <v>8006</v>
      </c>
      <c r="E20" s="135">
        <v>80006</v>
      </c>
      <c r="F20" s="133" t="s">
        <v>1686</v>
      </c>
      <c r="G20" s="136">
        <v>2374203</v>
      </c>
      <c r="H20" s="137">
        <v>1431</v>
      </c>
      <c r="I20" s="133" t="s">
        <v>1682</v>
      </c>
      <c r="J20" s="138" t="s">
        <v>1674</v>
      </c>
      <c r="K20" s="138">
        <v>8</v>
      </c>
      <c r="L20" s="139"/>
      <c r="M20" s="140">
        <v>0</v>
      </c>
      <c r="N20" s="140"/>
      <c r="O20" s="140">
        <v>0</v>
      </c>
      <c r="P20" s="140"/>
      <c r="Q20" s="140">
        <v>0</v>
      </c>
      <c r="R20" s="140"/>
      <c r="S20" s="140">
        <v>0</v>
      </c>
      <c r="T20" s="140"/>
      <c r="U20" s="140">
        <v>0</v>
      </c>
      <c r="V20" s="140"/>
      <c r="W20" s="140">
        <v>0</v>
      </c>
      <c r="X20" s="140"/>
      <c r="Y20" s="140">
        <v>688983</v>
      </c>
      <c r="Z20" s="140"/>
      <c r="AA20" s="137">
        <v>0</v>
      </c>
      <c r="AB20" s="141"/>
      <c r="AC20" s="142"/>
      <c r="AD20" s="141">
        <v>0</v>
      </c>
      <c r="AE20" s="141"/>
      <c r="AF20" s="141">
        <v>0</v>
      </c>
      <c r="AG20" s="141"/>
      <c r="AH20" s="141">
        <v>0</v>
      </c>
      <c r="AI20" s="141"/>
      <c r="AJ20" s="141">
        <v>0</v>
      </c>
      <c r="AK20" s="141"/>
      <c r="AL20" s="141">
        <v>0</v>
      </c>
      <c r="AM20" s="141"/>
      <c r="AN20" s="141">
        <v>0</v>
      </c>
      <c r="AO20" s="141"/>
      <c r="AP20" s="141">
        <v>0</v>
      </c>
      <c r="AQ20" s="132"/>
      <c r="AR20" s="143"/>
      <c r="AS20" s="144"/>
      <c r="AT20" s="144"/>
      <c r="AU20" s="144"/>
      <c r="AV20" s="144"/>
      <c r="AW20" s="144"/>
      <c r="AX20" s="144"/>
      <c r="AY20" s="144"/>
      <c r="AZ20" s="144"/>
      <c r="BA20" s="144"/>
      <c r="BB20" s="144"/>
      <c r="BC20" s="144">
        <v>0</v>
      </c>
      <c r="BD20" s="144"/>
      <c r="BE20" s="144"/>
      <c r="BF20" s="132"/>
      <c r="BG20" s="132" t="s">
        <v>1675</v>
      </c>
    </row>
    <row r="21" spans="1:59">
      <c r="A21" s="132" t="s">
        <v>1713</v>
      </c>
      <c r="B21" s="132" t="s">
        <v>1714</v>
      </c>
      <c r="C21" s="133" t="s">
        <v>1715</v>
      </c>
      <c r="D21" s="134">
        <v>8006</v>
      </c>
      <c r="E21" s="135">
        <v>80006</v>
      </c>
      <c r="F21" s="133" t="s">
        <v>1686</v>
      </c>
      <c r="G21" s="136">
        <v>2374203</v>
      </c>
      <c r="H21" s="137">
        <v>1431</v>
      </c>
      <c r="I21" s="133" t="s">
        <v>1682</v>
      </c>
      <c r="J21" s="138" t="s">
        <v>1681</v>
      </c>
      <c r="K21" s="138">
        <v>44</v>
      </c>
      <c r="L21" s="139"/>
      <c r="M21" s="140">
        <v>0</v>
      </c>
      <c r="N21" s="140"/>
      <c r="O21" s="140">
        <v>0</v>
      </c>
      <c r="P21" s="140"/>
      <c r="Q21" s="140">
        <v>0</v>
      </c>
      <c r="R21" s="140"/>
      <c r="S21" s="140">
        <v>0</v>
      </c>
      <c r="T21" s="140"/>
      <c r="U21" s="140">
        <v>0</v>
      </c>
      <c r="V21" s="140"/>
      <c r="W21" s="140">
        <v>0</v>
      </c>
      <c r="X21" s="140"/>
      <c r="Y21" s="140">
        <v>40149051</v>
      </c>
      <c r="Z21" s="140"/>
      <c r="AA21" s="137">
        <v>0</v>
      </c>
      <c r="AB21" s="141"/>
      <c r="AC21" s="142"/>
      <c r="AD21" s="141">
        <v>0</v>
      </c>
      <c r="AE21" s="141"/>
      <c r="AF21" s="141">
        <v>0</v>
      </c>
      <c r="AG21" s="141"/>
      <c r="AH21" s="141">
        <v>0</v>
      </c>
      <c r="AI21" s="141"/>
      <c r="AJ21" s="141">
        <v>0</v>
      </c>
      <c r="AK21" s="141"/>
      <c r="AL21" s="141">
        <v>0</v>
      </c>
      <c r="AM21" s="141"/>
      <c r="AN21" s="141">
        <v>6311542</v>
      </c>
      <c r="AO21" s="141"/>
      <c r="AP21" s="141">
        <v>0</v>
      </c>
      <c r="AQ21" s="132"/>
      <c r="AR21" s="143"/>
      <c r="AS21" s="144"/>
      <c r="AT21" s="144"/>
      <c r="AU21" s="144"/>
      <c r="AV21" s="144"/>
      <c r="AW21" s="144"/>
      <c r="AX21" s="144"/>
      <c r="AY21" s="144"/>
      <c r="AZ21" s="144"/>
      <c r="BA21" s="144"/>
      <c r="BB21" s="144"/>
      <c r="BC21" s="144">
        <v>0.15720000000000001</v>
      </c>
      <c r="BD21" s="144"/>
      <c r="BE21" s="144"/>
      <c r="BF21" s="132"/>
      <c r="BG21" s="132" t="s">
        <v>1675</v>
      </c>
    </row>
    <row r="22" spans="1:59">
      <c r="A22" s="132" t="s">
        <v>1713</v>
      </c>
      <c r="B22" s="132" t="s">
        <v>1714</v>
      </c>
      <c r="C22" s="133" t="s">
        <v>1715</v>
      </c>
      <c r="D22" s="134">
        <v>8006</v>
      </c>
      <c r="E22" s="135">
        <v>80006</v>
      </c>
      <c r="F22" s="133" t="s">
        <v>1686</v>
      </c>
      <c r="G22" s="136">
        <v>2374203</v>
      </c>
      <c r="H22" s="137">
        <v>1431</v>
      </c>
      <c r="I22" s="133" t="s">
        <v>1680</v>
      </c>
      <c r="J22" s="138" t="s">
        <v>1674</v>
      </c>
      <c r="K22" s="138">
        <v>156</v>
      </c>
      <c r="L22" s="139"/>
      <c r="M22" s="140">
        <v>0</v>
      </c>
      <c r="N22" s="140"/>
      <c r="O22" s="140">
        <v>0</v>
      </c>
      <c r="P22" s="140"/>
      <c r="Q22" s="140">
        <v>0</v>
      </c>
      <c r="R22" s="140"/>
      <c r="S22" s="140">
        <v>0</v>
      </c>
      <c r="T22" s="140"/>
      <c r="U22" s="140">
        <v>0</v>
      </c>
      <c r="V22" s="140"/>
      <c r="W22" s="140">
        <v>0</v>
      </c>
      <c r="X22" s="140"/>
      <c r="Y22" s="140">
        <v>60630772</v>
      </c>
      <c r="Z22" s="140"/>
      <c r="AA22" s="137">
        <v>0</v>
      </c>
      <c r="AB22" s="141"/>
      <c r="AC22" s="142"/>
      <c r="AD22" s="141">
        <v>0</v>
      </c>
      <c r="AE22" s="141"/>
      <c r="AF22" s="141">
        <v>0</v>
      </c>
      <c r="AG22" s="141"/>
      <c r="AH22" s="141">
        <v>0</v>
      </c>
      <c r="AI22" s="141"/>
      <c r="AJ22" s="141">
        <v>0</v>
      </c>
      <c r="AK22" s="141"/>
      <c r="AL22" s="141">
        <v>0</v>
      </c>
      <c r="AM22" s="141"/>
      <c r="AN22" s="141">
        <v>9327859</v>
      </c>
      <c r="AO22" s="141"/>
      <c r="AP22" s="141">
        <v>0</v>
      </c>
      <c r="AQ22" s="132"/>
      <c r="AR22" s="143"/>
      <c r="AS22" s="144"/>
      <c r="AT22" s="144"/>
      <c r="AU22" s="144"/>
      <c r="AV22" s="144"/>
      <c r="AW22" s="144"/>
      <c r="AX22" s="144"/>
      <c r="AY22" s="144"/>
      <c r="AZ22" s="144"/>
      <c r="BA22" s="144"/>
      <c r="BB22" s="144"/>
      <c r="BC22" s="144">
        <v>0.15379999999999999</v>
      </c>
      <c r="BD22" s="144"/>
      <c r="BE22" s="144"/>
      <c r="BF22" s="132"/>
      <c r="BG22" s="132" t="s">
        <v>1675</v>
      </c>
    </row>
    <row r="23" spans="1:59">
      <c r="A23" s="132" t="s">
        <v>1716</v>
      </c>
      <c r="B23" s="132" t="s">
        <v>1717</v>
      </c>
      <c r="C23" s="133" t="s">
        <v>1670</v>
      </c>
      <c r="D23" s="134">
        <v>2078</v>
      </c>
      <c r="E23" s="135">
        <v>20078</v>
      </c>
      <c r="F23" s="133" t="s">
        <v>1671</v>
      </c>
      <c r="G23" s="136">
        <v>18351295</v>
      </c>
      <c r="H23" s="137">
        <v>1133</v>
      </c>
      <c r="I23" s="133" t="s">
        <v>1682</v>
      </c>
      <c r="J23" s="138" t="s">
        <v>1674</v>
      </c>
      <c r="K23" s="138">
        <v>1122</v>
      </c>
      <c r="L23" s="139"/>
      <c r="M23" s="140">
        <v>5697351</v>
      </c>
      <c r="N23" s="140"/>
      <c r="O23" s="140">
        <v>0</v>
      </c>
      <c r="P23" s="140"/>
      <c r="Q23" s="140">
        <v>0</v>
      </c>
      <c r="R23" s="140"/>
      <c r="S23" s="140">
        <v>0</v>
      </c>
      <c r="T23" s="140"/>
      <c r="U23" s="140">
        <v>0</v>
      </c>
      <c r="V23" s="140"/>
      <c r="W23" s="140">
        <v>0</v>
      </c>
      <c r="X23" s="140"/>
      <c r="Y23" s="140">
        <v>367362724</v>
      </c>
      <c r="Z23" s="140"/>
      <c r="AA23" s="137">
        <v>0</v>
      </c>
      <c r="AB23" s="141"/>
      <c r="AC23" s="142"/>
      <c r="AD23" s="141">
        <v>0</v>
      </c>
      <c r="AE23" s="141"/>
      <c r="AF23" s="141">
        <v>0</v>
      </c>
      <c r="AG23" s="141"/>
      <c r="AH23" s="141">
        <v>0</v>
      </c>
      <c r="AI23" s="141"/>
      <c r="AJ23" s="141">
        <v>0</v>
      </c>
      <c r="AK23" s="141"/>
      <c r="AL23" s="141">
        <v>2002432</v>
      </c>
      <c r="AM23" s="141"/>
      <c r="AN23" s="141">
        <v>40070882</v>
      </c>
      <c r="AO23" s="141"/>
      <c r="AP23" s="141">
        <v>0</v>
      </c>
      <c r="AQ23" s="132"/>
      <c r="AR23" s="143"/>
      <c r="AS23" s="144">
        <v>0</v>
      </c>
      <c r="AT23" s="144"/>
      <c r="AU23" s="144"/>
      <c r="AV23" s="144"/>
      <c r="AW23" s="144"/>
      <c r="AX23" s="144"/>
      <c r="AY23" s="144"/>
      <c r="AZ23" s="144"/>
      <c r="BA23" s="144"/>
      <c r="BB23" s="144"/>
      <c r="BC23" s="144">
        <v>0.1091</v>
      </c>
      <c r="BD23" s="144"/>
      <c r="BE23" s="144"/>
      <c r="BF23" s="132"/>
      <c r="BG23" s="132" t="s">
        <v>1675</v>
      </c>
    </row>
    <row r="24" spans="1:59">
      <c r="A24" s="132" t="s">
        <v>1718</v>
      </c>
      <c r="B24" s="132" t="s">
        <v>1719</v>
      </c>
      <c r="C24" s="133" t="s">
        <v>1704</v>
      </c>
      <c r="D24" s="134">
        <v>6056</v>
      </c>
      <c r="E24" s="135">
        <v>60056</v>
      </c>
      <c r="F24" s="133" t="s">
        <v>1686</v>
      </c>
      <c r="G24" s="136">
        <v>5121892</v>
      </c>
      <c r="H24" s="137">
        <v>1082</v>
      </c>
      <c r="I24" s="133" t="s">
        <v>1682</v>
      </c>
      <c r="J24" s="138" t="s">
        <v>1681</v>
      </c>
      <c r="K24" s="138">
        <v>23</v>
      </c>
      <c r="L24" s="139"/>
      <c r="M24" s="140">
        <v>1375987</v>
      </c>
      <c r="N24" s="140"/>
      <c r="O24" s="140">
        <v>0</v>
      </c>
      <c r="P24" s="140"/>
      <c r="Q24" s="140">
        <v>0</v>
      </c>
      <c r="R24" s="140"/>
      <c r="S24" s="140">
        <v>0</v>
      </c>
      <c r="T24" s="140"/>
      <c r="U24" s="140">
        <v>0</v>
      </c>
      <c r="V24" s="140"/>
      <c r="W24" s="140">
        <v>0</v>
      </c>
      <c r="X24" s="140"/>
      <c r="Y24" s="140">
        <v>0</v>
      </c>
      <c r="Z24" s="140"/>
      <c r="AA24" s="137">
        <v>0</v>
      </c>
      <c r="AB24" s="141"/>
      <c r="AC24" s="142"/>
      <c r="AD24" s="141">
        <v>460806</v>
      </c>
      <c r="AE24" s="141"/>
      <c r="AF24" s="141">
        <v>0</v>
      </c>
      <c r="AG24" s="141"/>
      <c r="AH24" s="141">
        <v>0</v>
      </c>
      <c r="AI24" s="141"/>
      <c r="AJ24" s="141">
        <v>0</v>
      </c>
      <c r="AK24" s="141"/>
      <c r="AL24" s="141">
        <v>0</v>
      </c>
      <c r="AM24" s="141"/>
      <c r="AN24" s="141">
        <v>0</v>
      </c>
      <c r="AO24" s="141"/>
      <c r="AP24" s="141">
        <v>0</v>
      </c>
      <c r="AQ24" s="132"/>
      <c r="AR24" s="143"/>
      <c r="AS24" s="144">
        <v>0.33489999999999998</v>
      </c>
      <c r="AT24" s="144"/>
      <c r="AU24" s="144"/>
      <c r="AV24" s="144"/>
      <c r="AW24" s="144"/>
      <c r="AX24" s="144"/>
      <c r="AY24" s="144"/>
      <c r="AZ24" s="144"/>
      <c r="BA24" s="144"/>
      <c r="BB24" s="144"/>
      <c r="BC24" s="144"/>
      <c r="BD24" s="144"/>
      <c r="BE24" s="144"/>
      <c r="BF24" s="132"/>
      <c r="BG24" s="132" t="s">
        <v>1675</v>
      </c>
    </row>
    <row r="25" spans="1:59">
      <c r="A25" s="132" t="s">
        <v>1718</v>
      </c>
      <c r="B25" s="132" t="s">
        <v>1719</v>
      </c>
      <c r="C25" s="133" t="s">
        <v>1704</v>
      </c>
      <c r="D25" s="134">
        <v>6056</v>
      </c>
      <c r="E25" s="135">
        <v>60056</v>
      </c>
      <c r="F25" s="133" t="s">
        <v>1686</v>
      </c>
      <c r="G25" s="136">
        <v>5121892</v>
      </c>
      <c r="H25" s="137">
        <v>1082</v>
      </c>
      <c r="I25" s="133" t="s">
        <v>1680</v>
      </c>
      <c r="J25" s="138" t="s">
        <v>1674</v>
      </c>
      <c r="K25" s="138">
        <v>117</v>
      </c>
      <c r="L25" s="139"/>
      <c r="M25" s="140">
        <v>0</v>
      </c>
      <c r="N25" s="140"/>
      <c r="O25" s="140">
        <v>0</v>
      </c>
      <c r="P25" s="140"/>
      <c r="Q25" s="140">
        <v>0</v>
      </c>
      <c r="R25" s="140"/>
      <c r="S25" s="140">
        <v>0</v>
      </c>
      <c r="T25" s="140"/>
      <c r="U25" s="140">
        <v>0</v>
      </c>
      <c r="V25" s="140"/>
      <c r="W25" s="140">
        <v>0</v>
      </c>
      <c r="X25" s="140"/>
      <c r="Y25" s="140">
        <v>116183770</v>
      </c>
      <c r="Z25" s="140"/>
      <c r="AA25" s="137">
        <v>0</v>
      </c>
      <c r="AB25" s="141"/>
      <c r="AC25" s="142"/>
      <c r="AD25" s="141">
        <v>0</v>
      </c>
      <c r="AE25" s="141"/>
      <c r="AF25" s="141">
        <v>0</v>
      </c>
      <c r="AG25" s="141"/>
      <c r="AH25" s="141">
        <v>0</v>
      </c>
      <c r="AI25" s="141"/>
      <c r="AJ25" s="141">
        <v>0</v>
      </c>
      <c r="AK25" s="141"/>
      <c r="AL25" s="141">
        <v>0</v>
      </c>
      <c r="AM25" s="141"/>
      <c r="AN25" s="141">
        <v>9894309</v>
      </c>
      <c r="AO25" s="141"/>
      <c r="AP25" s="141">
        <v>0</v>
      </c>
      <c r="AQ25" s="132"/>
      <c r="AR25" s="143"/>
      <c r="AS25" s="144"/>
      <c r="AT25" s="144"/>
      <c r="AU25" s="144"/>
      <c r="AV25" s="144"/>
      <c r="AW25" s="144"/>
      <c r="AX25" s="144"/>
      <c r="AY25" s="144"/>
      <c r="AZ25" s="144"/>
      <c r="BA25" s="144"/>
      <c r="BB25" s="144"/>
      <c r="BC25" s="144">
        <v>8.5199999999999998E-2</v>
      </c>
      <c r="BD25" s="144"/>
      <c r="BE25" s="144"/>
      <c r="BF25" s="132"/>
      <c r="BG25" s="132" t="s">
        <v>1675</v>
      </c>
    </row>
    <row r="26" spans="1:59">
      <c r="A26" s="132" t="s">
        <v>1720</v>
      </c>
      <c r="B26" s="132" t="s">
        <v>1721</v>
      </c>
      <c r="C26" s="133" t="s">
        <v>1722</v>
      </c>
      <c r="D26" s="134">
        <v>8001</v>
      </c>
      <c r="E26" s="135">
        <v>80001</v>
      </c>
      <c r="F26" s="133" t="s">
        <v>1686</v>
      </c>
      <c r="G26" s="136">
        <v>1021243</v>
      </c>
      <c r="H26" s="137">
        <v>1081</v>
      </c>
      <c r="I26" s="133" t="s">
        <v>1680</v>
      </c>
      <c r="J26" s="138" t="s">
        <v>1674</v>
      </c>
      <c r="K26" s="138">
        <v>89</v>
      </c>
      <c r="L26" s="139"/>
      <c r="M26" s="140">
        <v>0</v>
      </c>
      <c r="N26" s="140"/>
      <c r="O26" s="140">
        <v>0</v>
      </c>
      <c r="P26" s="140"/>
      <c r="Q26" s="140">
        <v>0</v>
      </c>
      <c r="R26" s="140"/>
      <c r="S26" s="140">
        <v>0</v>
      </c>
      <c r="T26" s="140"/>
      <c r="U26" s="140">
        <v>0</v>
      </c>
      <c r="V26" s="140"/>
      <c r="W26" s="140">
        <v>0</v>
      </c>
      <c r="X26" s="140"/>
      <c r="Y26" s="140">
        <v>39602347</v>
      </c>
      <c r="Z26" s="140"/>
      <c r="AA26" s="137">
        <v>0</v>
      </c>
      <c r="AB26" s="141"/>
      <c r="AC26" s="142"/>
      <c r="AD26" s="141">
        <v>0</v>
      </c>
      <c r="AE26" s="141"/>
      <c r="AF26" s="141">
        <v>0</v>
      </c>
      <c r="AG26" s="141"/>
      <c r="AH26" s="141">
        <v>0</v>
      </c>
      <c r="AI26" s="141"/>
      <c r="AJ26" s="141">
        <v>0</v>
      </c>
      <c r="AK26" s="141"/>
      <c r="AL26" s="141">
        <v>0</v>
      </c>
      <c r="AM26" s="141"/>
      <c r="AN26" s="141">
        <v>6307169</v>
      </c>
      <c r="AO26" s="141"/>
      <c r="AP26" s="141">
        <v>0</v>
      </c>
      <c r="AQ26" s="132"/>
      <c r="AR26" s="143"/>
      <c r="AS26" s="144"/>
      <c r="AT26" s="144"/>
      <c r="AU26" s="144"/>
      <c r="AV26" s="144"/>
      <c r="AW26" s="144"/>
      <c r="AX26" s="144"/>
      <c r="AY26" s="144"/>
      <c r="AZ26" s="144"/>
      <c r="BA26" s="144"/>
      <c r="BB26" s="144"/>
      <c r="BC26" s="144">
        <v>0.1593</v>
      </c>
      <c r="BD26" s="144"/>
      <c r="BE26" s="144"/>
      <c r="BF26" s="132"/>
      <c r="BG26" s="132" t="s">
        <v>1675</v>
      </c>
    </row>
    <row r="27" spans="1:59">
      <c r="A27" s="132" t="s">
        <v>1720</v>
      </c>
      <c r="B27" s="132" t="s">
        <v>1721</v>
      </c>
      <c r="C27" s="133" t="s">
        <v>1722</v>
      </c>
      <c r="D27" s="134">
        <v>8001</v>
      </c>
      <c r="E27" s="135">
        <v>80001</v>
      </c>
      <c r="F27" s="133" t="s">
        <v>1686</v>
      </c>
      <c r="G27" s="136">
        <v>1021243</v>
      </c>
      <c r="H27" s="137">
        <v>1081</v>
      </c>
      <c r="I27" s="133" t="s">
        <v>1682</v>
      </c>
      <c r="J27" s="138" t="s">
        <v>1674</v>
      </c>
      <c r="K27" s="138">
        <v>50</v>
      </c>
      <c r="L27" s="139"/>
      <c r="M27" s="140">
        <v>1921417</v>
      </c>
      <c r="N27" s="140"/>
      <c r="O27" s="140">
        <v>0</v>
      </c>
      <c r="P27" s="140"/>
      <c r="Q27" s="140">
        <v>0</v>
      </c>
      <c r="R27" s="140"/>
      <c r="S27" s="140">
        <v>0</v>
      </c>
      <c r="T27" s="140"/>
      <c r="U27" s="140">
        <v>0</v>
      </c>
      <c r="V27" s="140"/>
      <c r="W27" s="140">
        <v>0</v>
      </c>
      <c r="X27" s="140"/>
      <c r="Y27" s="140">
        <v>0</v>
      </c>
      <c r="Z27" s="140"/>
      <c r="AA27" s="137">
        <v>0</v>
      </c>
      <c r="AB27" s="141"/>
      <c r="AC27" s="142"/>
      <c r="AD27" s="141">
        <v>850933</v>
      </c>
      <c r="AE27" s="141"/>
      <c r="AF27" s="141">
        <v>0</v>
      </c>
      <c r="AG27" s="141"/>
      <c r="AH27" s="141">
        <v>0</v>
      </c>
      <c r="AI27" s="141"/>
      <c r="AJ27" s="141">
        <v>0</v>
      </c>
      <c r="AK27" s="141"/>
      <c r="AL27" s="141">
        <v>0</v>
      </c>
      <c r="AM27" s="141"/>
      <c r="AN27" s="141">
        <v>0</v>
      </c>
      <c r="AO27" s="141"/>
      <c r="AP27" s="141">
        <v>0</v>
      </c>
      <c r="AQ27" s="132"/>
      <c r="AR27" s="143"/>
      <c r="AS27" s="144">
        <v>0.44290000000000002</v>
      </c>
      <c r="AT27" s="144"/>
      <c r="AU27" s="144"/>
      <c r="AV27" s="144"/>
      <c r="AW27" s="144"/>
      <c r="AX27" s="144"/>
      <c r="AY27" s="144"/>
      <c r="AZ27" s="144"/>
      <c r="BA27" s="144"/>
      <c r="BB27" s="144"/>
      <c r="BC27" s="144"/>
      <c r="BD27" s="144"/>
      <c r="BE27" s="144"/>
      <c r="BF27" s="132"/>
      <c r="BG27" s="132" t="s">
        <v>1675</v>
      </c>
    </row>
    <row r="28" spans="1:59">
      <c r="A28" s="132" t="s">
        <v>1723</v>
      </c>
      <c r="B28" s="132" t="s">
        <v>1691</v>
      </c>
      <c r="C28" s="133" t="s">
        <v>1692</v>
      </c>
      <c r="D28" s="134">
        <v>5118</v>
      </c>
      <c r="E28" s="135">
        <v>50118</v>
      </c>
      <c r="F28" s="133" t="s">
        <v>1686</v>
      </c>
      <c r="G28" s="136">
        <v>8608208</v>
      </c>
      <c r="H28" s="137">
        <v>1066</v>
      </c>
      <c r="I28" s="133" t="s">
        <v>1682</v>
      </c>
      <c r="J28" s="138" t="s">
        <v>1674</v>
      </c>
      <c r="K28" s="138">
        <v>539</v>
      </c>
      <c r="L28" s="139"/>
      <c r="M28" s="140">
        <v>18100043</v>
      </c>
      <c r="N28" s="140"/>
      <c r="O28" s="140">
        <v>0</v>
      </c>
      <c r="P28" s="140"/>
      <c r="Q28" s="140">
        <v>0</v>
      </c>
      <c r="R28" s="140"/>
      <c r="S28" s="140">
        <v>0</v>
      </c>
      <c r="T28" s="140"/>
      <c r="U28" s="140">
        <v>0</v>
      </c>
      <c r="V28" s="140"/>
      <c r="W28" s="140">
        <v>0</v>
      </c>
      <c r="X28" s="140"/>
      <c r="Y28" s="140">
        <v>56262281</v>
      </c>
      <c r="Z28" s="140"/>
      <c r="AA28" s="137">
        <v>0</v>
      </c>
      <c r="AB28" s="141"/>
      <c r="AC28" s="142"/>
      <c r="AD28" s="141">
        <v>5202961</v>
      </c>
      <c r="AE28" s="141"/>
      <c r="AF28" s="141">
        <v>0</v>
      </c>
      <c r="AG28" s="141"/>
      <c r="AH28" s="141">
        <v>0</v>
      </c>
      <c r="AI28" s="141"/>
      <c r="AJ28" s="141">
        <v>0</v>
      </c>
      <c r="AK28" s="141"/>
      <c r="AL28" s="141">
        <v>0</v>
      </c>
      <c r="AM28" s="141"/>
      <c r="AN28" s="141">
        <v>3759786</v>
      </c>
      <c r="AO28" s="141"/>
      <c r="AP28" s="141">
        <v>0</v>
      </c>
      <c r="AQ28" s="132"/>
      <c r="AR28" s="143"/>
      <c r="AS28" s="144">
        <v>0.28749999999999998</v>
      </c>
      <c r="AT28" s="144"/>
      <c r="AU28" s="144"/>
      <c r="AV28" s="144"/>
      <c r="AW28" s="144"/>
      <c r="AX28" s="144"/>
      <c r="AY28" s="144"/>
      <c r="AZ28" s="144"/>
      <c r="BA28" s="144"/>
      <c r="BB28" s="144"/>
      <c r="BC28" s="144">
        <v>6.6799999999999998E-2</v>
      </c>
      <c r="BD28" s="144"/>
      <c r="BE28" s="144"/>
      <c r="BF28" s="132"/>
      <c r="BG28" s="132" t="s">
        <v>1675</v>
      </c>
    </row>
    <row r="29" spans="1:59">
      <c r="A29" s="132" t="s">
        <v>1723</v>
      </c>
      <c r="B29" s="132" t="s">
        <v>1691</v>
      </c>
      <c r="C29" s="133" t="s">
        <v>1692</v>
      </c>
      <c r="D29" s="134">
        <v>5118</v>
      </c>
      <c r="E29" s="135">
        <v>50118</v>
      </c>
      <c r="F29" s="133" t="s">
        <v>1686</v>
      </c>
      <c r="G29" s="136">
        <v>8608208</v>
      </c>
      <c r="H29" s="137">
        <v>1066</v>
      </c>
      <c r="I29" s="133" t="s">
        <v>1682</v>
      </c>
      <c r="J29" s="138" t="s">
        <v>1681</v>
      </c>
      <c r="K29" s="138">
        <v>527</v>
      </c>
      <c r="L29" s="139"/>
      <c r="M29" s="140">
        <v>18100043</v>
      </c>
      <c r="N29" s="140"/>
      <c r="O29" s="140">
        <v>0</v>
      </c>
      <c r="P29" s="140"/>
      <c r="Q29" s="140">
        <v>0</v>
      </c>
      <c r="R29" s="140"/>
      <c r="S29" s="140">
        <v>0</v>
      </c>
      <c r="T29" s="140"/>
      <c r="U29" s="140">
        <v>0</v>
      </c>
      <c r="V29" s="140"/>
      <c r="W29" s="140">
        <v>0</v>
      </c>
      <c r="X29" s="140"/>
      <c r="Y29" s="140">
        <v>0</v>
      </c>
      <c r="Z29" s="140"/>
      <c r="AA29" s="137">
        <v>0</v>
      </c>
      <c r="AB29" s="141"/>
      <c r="AC29" s="142"/>
      <c r="AD29" s="141">
        <v>0</v>
      </c>
      <c r="AE29" s="141"/>
      <c r="AF29" s="141">
        <v>0</v>
      </c>
      <c r="AG29" s="141"/>
      <c r="AH29" s="141">
        <v>0</v>
      </c>
      <c r="AI29" s="141"/>
      <c r="AJ29" s="141">
        <v>0</v>
      </c>
      <c r="AK29" s="141"/>
      <c r="AL29" s="141">
        <v>0</v>
      </c>
      <c r="AM29" s="141"/>
      <c r="AN29" s="141">
        <v>0</v>
      </c>
      <c r="AO29" s="141"/>
      <c r="AP29" s="141">
        <v>0</v>
      </c>
      <c r="AQ29" s="132"/>
      <c r="AR29" s="143"/>
      <c r="AS29" s="144">
        <v>0</v>
      </c>
      <c r="AT29" s="144"/>
      <c r="AU29" s="144"/>
      <c r="AV29" s="144"/>
      <c r="AW29" s="144"/>
      <c r="AX29" s="144"/>
      <c r="AY29" s="144"/>
      <c r="AZ29" s="144"/>
      <c r="BA29" s="144"/>
      <c r="BB29" s="144"/>
      <c r="BC29" s="144"/>
      <c r="BD29" s="144"/>
      <c r="BE29" s="144"/>
      <c r="BF29" s="132"/>
      <c r="BG29" s="132" t="s">
        <v>1675</v>
      </c>
    </row>
    <row r="30" spans="1:59">
      <c r="A30" s="132" t="s">
        <v>1724</v>
      </c>
      <c r="B30" s="132" t="s">
        <v>1725</v>
      </c>
      <c r="C30" s="133" t="s">
        <v>1670</v>
      </c>
      <c r="D30" s="134">
        <v>2100</v>
      </c>
      <c r="E30" s="135">
        <v>20100</v>
      </c>
      <c r="F30" s="133" t="s">
        <v>1671</v>
      </c>
      <c r="G30" s="136">
        <v>18351295</v>
      </c>
      <c r="H30" s="137">
        <v>1022</v>
      </c>
      <c r="I30" s="133" t="s">
        <v>1682</v>
      </c>
      <c r="J30" s="138" t="s">
        <v>1674</v>
      </c>
      <c r="K30" s="138">
        <v>1022</v>
      </c>
      <c r="L30" s="139"/>
      <c r="M30" s="140">
        <v>7034074</v>
      </c>
      <c r="N30" s="140"/>
      <c r="O30" s="140">
        <v>0</v>
      </c>
      <c r="P30" s="140"/>
      <c r="Q30" s="140">
        <v>0</v>
      </c>
      <c r="R30" s="140"/>
      <c r="S30" s="140">
        <v>0</v>
      </c>
      <c r="T30" s="140"/>
      <c r="U30" s="140">
        <v>0</v>
      </c>
      <c r="V30" s="140"/>
      <c r="W30" s="140">
        <v>0</v>
      </c>
      <c r="X30" s="140"/>
      <c r="Y30" s="140">
        <v>471350200</v>
      </c>
      <c r="Z30" s="140"/>
      <c r="AA30" s="137">
        <v>0</v>
      </c>
      <c r="AB30" s="141"/>
      <c r="AC30" s="142"/>
      <c r="AD30" s="141">
        <v>757533</v>
      </c>
      <c r="AE30" s="141"/>
      <c r="AF30" s="141">
        <v>0</v>
      </c>
      <c r="AG30" s="141"/>
      <c r="AH30" s="141">
        <v>0</v>
      </c>
      <c r="AI30" s="141"/>
      <c r="AJ30" s="141">
        <v>0</v>
      </c>
      <c r="AK30" s="141"/>
      <c r="AL30" s="141">
        <v>757533</v>
      </c>
      <c r="AM30" s="141"/>
      <c r="AN30" s="141">
        <v>54919600</v>
      </c>
      <c r="AO30" s="141"/>
      <c r="AP30" s="141">
        <v>0</v>
      </c>
      <c r="AQ30" s="132"/>
      <c r="AR30" s="143"/>
      <c r="AS30" s="144">
        <v>0.1077</v>
      </c>
      <c r="AT30" s="144"/>
      <c r="AU30" s="144"/>
      <c r="AV30" s="144"/>
      <c r="AW30" s="144"/>
      <c r="AX30" s="144"/>
      <c r="AY30" s="144"/>
      <c r="AZ30" s="144"/>
      <c r="BA30" s="144"/>
      <c r="BB30" s="144"/>
      <c r="BC30" s="144">
        <v>0.11650000000000001</v>
      </c>
      <c r="BD30" s="144"/>
      <c r="BE30" s="144"/>
      <c r="BF30" s="132"/>
      <c r="BG30" s="132" t="s">
        <v>1675</v>
      </c>
    </row>
    <row r="31" spans="1:59">
      <c r="A31" s="132" t="s">
        <v>1726</v>
      </c>
      <c r="B31" s="132" t="s">
        <v>1727</v>
      </c>
      <c r="C31" s="133" t="s">
        <v>1685</v>
      </c>
      <c r="D31" s="134">
        <v>9015</v>
      </c>
      <c r="E31" s="135">
        <v>90015</v>
      </c>
      <c r="F31" s="133" t="s">
        <v>1712</v>
      </c>
      <c r="G31" s="136">
        <v>3281212</v>
      </c>
      <c r="H31" s="137">
        <v>996</v>
      </c>
      <c r="I31" s="133" t="s">
        <v>1680</v>
      </c>
      <c r="J31" s="138" t="s">
        <v>1674</v>
      </c>
      <c r="K31" s="138">
        <v>149</v>
      </c>
      <c r="L31" s="139"/>
      <c r="M31" s="140">
        <v>0</v>
      </c>
      <c r="N31" s="140"/>
      <c r="O31" s="140">
        <v>0</v>
      </c>
      <c r="P31" s="140"/>
      <c r="Q31" s="140">
        <v>0</v>
      </c>
      <c r="R31" s="140"/>
      <c r="S31" s="140">
        <v>0</v>
      </c>
      <c r="T31" s="140"/>
      <c r="U31" s="140">
        <v>0</v>
      </c>
      <c r="V31" s="140"/>
      <c r="W31" s="140">
        <v>0</v>
      </c>
      <c r="X31" s="140"/>
      <c r="Y31" s="140">
        <v>51453351</v>
      </c>
      <c r="Z31" s="140"/>
      <c r="AA31" s="137">
        <v>0</v>
      </c>
      <c r="AB31" s="141"/>
      <c r="AC31" s="142"/>
      <c r="AD31" s="141">
        <v>0</v>
      </c>
      <c r="AE31" s="141"/>
      <c r="AF31" s="141">
        <v>0</v>
      </c>
      <c r="AG31" s="141"/>
      <c r="AH31" s="141">
        <v>0</v>
      </c>
      <c r="AI31" s="141"/>
      <c r="AJ31" s="141">
        <v>0</v>
      </c>
      <c r="AK31" s="141"/>
      <c r="AL31" s="141">
        <v>0</v>
      </c>
      <c r="AM31" s="141"/>
      <c r="AN31" s="141">
        <v>5286597</v>
      </c>
      <c r="AO31" s="141"/>
      <c r="AP31" s="141">
        <v>0</v>
      </c>
      <c r="AQ31" s="132"/>
      <c r="AR31" s="143"/>
      <c r="AS31" s="144"/>
      <c r="AT31" s="144"/>
      <c r="AU31" s="144"/>
      <c r="AV31" s="144"/>
      <c r="AW31" s="144"/>
      <c r="AX31" s="144"/>
      <c r="AY31" s="144"/>
      <c r="AZ31" s="144"/>
      <c r="BA31" s="144"/>
      <c r="BB31" s="144"/>
      <c r="BC31" s="144">
        <v>0.1027</v>
      </c>
      <c r="BD31" s="144"/>
      <c r="BE31" s="144"/>
      <c r="BF31" s="132"/>
      <c r="BG31" s="132" t="s">
        <v>1675</v>
      </c>
    </row>
    <row r="32" spans="1:59">
      <c r="A32" s="132" t="s">
        <v>1728</v>
      </c>
      <c r="B32" s="132" t="s">
        <v>1729</v>
      </c>
      <c r="C32" s="133" t="s">
        <v>1730</v>
      </c>
      <c r="D32" s="134">
        <v>8</v>
      </c>
      <c r="E32" s="135">
        <v>8</v>
      </c>
      <c r="F32" s="133" t="s">
        <v>1686</v>
      </c>
      <c r="G32" s="136">
        <v>1849898</v>
      </c>
      <c r="H32" s="137">
        <v>982</v>
      </c>
      <c r="I32" s="133" t="s">
        <v>1680</v>
      </c>
      <c r="J32" s="138" t="s">
        <v>1674</v>
      </c>
      <c r="K32" s="138">
        <v>116</v>
      </c>
      <c r="L32" s="139"/>
      <c r="M32" s="140">
        <v>0</v>
      </c>
      <c r="N32" s="140"/>
      <c r="O32" s="140">
        <v>0</v>
      </c>
      <c r="P32" s="140"/>
      <c r="Q32" s="140">
        <v>0</v>
      </c>
      <c r="R32" s="140"/>
      <c r="S32" s="140">
        <v>0</v>
      </c>
      <c r="T32" s="140"/>
      <c r="U32" s="140">
        <v>0</v>
      </c>
      <c r="V32" s="140"/>
      <c r="W32" s="140">
        <v>0</v>
      </c>
      <c r="X32" s="140"/>
      <c r="Y32" s="140">
        <v>54389715</v>
      </c>
      <c r="Z32" s="140"/>
      <c r="AA32" s="137">
        <v>0</v>
      </c>
      <c r="AB32" s="141"/>
      <c r="AC32" s="142"/>
      <c r="AD32" s="141">
        <v>0</v>
      </c>
      <c r="AE32" s="141"/>
      <c r="AF32" s="141">
        <v>0</v>
      </c>
      <c r="AG32" s="141"/>
      <c r="AH32" s="141">
        <v>0</v>
      </c>
      <c r="AI32" s="141"/>
      <c r="AJ32" s="141">
        <v>0</v>
      </c>
      <c r="AK32" s="141"/>
      <c r="AL32" s="141">
        <v>0</v>
      </c>
      <c r="AM32" s="141"/>
      <c r="AN32" s="141">
        <v>9045741</v>
      </c>
      <c r="AO32" s="141"/>
      <c r="AP32" s="141">
        <v>0</v>
      </c>
      <c r="AQ32" s="132"/>
      <c r="AR32" s="143"/>
      <c r="AS32" s="144"/>
      <c r="AT32" s="144"/>
      <c r="AU32" s="144"/>
      <c r="AV32" s="144"/>
      <c r="AW32" s="144"/>
      <c r="AX32" s="144"/>
      <c r="AY32" s="144"/>
      <c r="AZ32" s="144"/>
      <c r="BA32" s="144"/>
      <c r="BB32" s="144"/>
      <c r="BC32" s="144">
        <v>0.1663</v>
      </c>
      <c r="BD32" s="144"/>
      <c r="BE32" s="144"/>
      <c r="BF32" s="132"/>
      <c r="BG32" s="132" t="s">
        <v>1675</v>
      </c>
    </row>
    <row r="33" spans="1:59">
      <c r="A33" s="132" t="s">
        <v>1731</v>
      </c>
      <c r="B33" s="132" t="s">
        <v>1732</v>
      </c>
      <c r="C33" s="133" t="s">
        <v>1733</v>
      </c>
      <c r="D33" s="134">
        <v>4022</v>
      </c>
      <c r="E33" s="135">
        <v>40022</v>
      </c>
      <c r="F33" s="133" t="s">
        <v>1686</v>
      </c>
      <c r="G33" s="136">
        <v>4515419</v>
      </c>
      <c r="H33" s="137">
        <v>943</v>
      </c>
      <c r="I33" s="133" t="s">
        <v>1673</v>
      </c>
      <c r="J33" s="138" t="s">
        <v>1674</v>
      </c>
      <c r="K33" s="138">
        <v>212</v>
      </c>
      <c r="L33" s="139"/>
      <c r="M33" s="140">
        <v>0</v>
      </c>
      <c r="N33" s="140"/>
      <c r="O33" s="140">
        <v>0</v>
      </c>
      <c r="P33" s="140"/>
      <c r="Q33" s="140">
        <v>0</v>
      </c>
      <c r="R33" s="140"/>
      <c r="S33" s="140">
        <v>0</v>
      </c>
      <c r="T33" s="140"/>
      <c r="U33" s="140">
        <v>0</v>
      </c>
      <c r="V33" s="140"/>
      <c r="W33" s="140">
        <v>0</v>
      </c>
      <c r="X33" s="140"/>
      <c r="Y33" s="140">
        <v>83566447</v>
      </c>
      <c r="Z33" s="140"/>
      <c r="AA33" s="137">
        <v>0</v>
      </c>
      <c r="AB33" s="141"/>
      <c r="AC33" s="142"/>
      <c r="AD33" s="141">
        <v>0</v>
      </c>
      <c r="AE33" s="141"/>
      <c r="AF33" s="141">
        <v>0</v>
      </c>
      <c r="AG33" s="141"/>
      <c r="AH33" s="141">
        <v>0</v>
      </c>
      <c r="AI33" s="141"/>
      <c r="AJ33" s="141">
        <v>0</v>
      </c>
      <c r="AK33" s="141"/>
      <c r="AL33" s="141">
        <v>0</v>
      </c>
      <c r="AM33" s="141"/>
      <c r="AN33" s="141">
        <v>19692749</v>
      </c>
      <c r="AO33" s="141"/>
      <c r="AP33" s="141">
        <v>0</v>
      </c>
      <c r="AQ33" s="132"/>
      <c r="AR33" s="143"/>
      <c r="AS33" s="144"/>
      <c r="AT33" s="144"/>
      <c r="AU33" s="144"/>
      <c r="AV33" s="144"/>
      <c r="AW33" s="144"/>
      <c r="AX33" s="144"/>
      <c r="AY33" s="144"/>
      <c r="AZ33" s="144"/>
      <c r="BA33" s="144"/>
      <c r="BB33" s="144"/>
      <c r="BC33" s="144">
        <v>0.23569999999999999</v>
      </c>
      <c r="BD33" s="144"/>
      <c r="BE33" s="144"/>
      <c r="BF33" s="132"/>
      <c r="BG33" s="132" t="s">
        <v>1675</v>
      </c>
    </row>
    <row r="34" spans="1:59">
      <c r="A34" s="132" t="s">
        <v>1734</v>
      </c>
      <c r="B34" s="132" t="s">
        <v>1735</v>
      </c>
      <c r="C34" s="133" t="s">
        <v>1701</v>
      </c>
      <c r="D34" s="134">
        <v>3022</v>
      </c>
      <c r="E34" s="135">
        <v>30022</v>
      </c>
      <c r="F34" s="133" t="s">
        <v>1686</v>
      </c>
      <c r="G34" s="136">
        <v>1733853</v>
      </c>
      <c r="H34" s="137">
        <v>930</v>
      </c>
      <c r="I34" s="133" t="s">
        <v>1680</v>
      </c>
      <c r="J34" s="138" t="s">
        <v>1674</v>
      </c>
      <c r="K34" s="138">
        <v>58</v>
      </c>
      <c r="L34" s="139"/>
      <c r="M34" s="140">
        <v>0</v>
      </c>
      <c r="N34" s="140"/>
      <c r="O34" s="140">
        <v>0</v>
      </c>
      <c r="P34" s="140"/>
      <c r="Q34" s="140">
        <v>0</v>
      </c>
      <c r="R34" s="140"/>
      <c r="S34" s="140">
        <v>0</v>
      </c>
      <c r="T34" s="140"/>
      <c r="U34" s="140">
        <v>0</v>
      </c>
      <c r="V34" s="140"/>
      <c r="W34" s="140">
        <v>0</v>
      </c>
      <c r="X34" s="140"/>
      <c r="Y34" s="140">
        <v>30547053</v>
      </c>
      <c r="Z34" s="140"/>
      <c r="AA34" s="137">
        <v>0</v>
      </c>
      <c r="AB34" s="141"/>
      <c r="AC34" s="142"/>
      <c r="AD34" s="141">
        <v>0</v>
      </c>
      <c r="AE34" s="141"/>
      <c r="AF34" s="141">
        <v>0</v>
      </c>
      <c r="AG34" s="141"/>
      <c r="AH34" s="141">
        <v>0</v>
      </c>
      <c r="AI34" s="141"/>
      <c r="AJ34" s="141">
        <v>0</v>
      </c>
      <c r="AK34" s="141"/>
      <c r="AL34" s="141">
        <v>0</v>
      </c>
      <c r="AM34" s="141"/>
      <c r="AN34" s="141">
        <v>2154526</v>
      </c>
      <c r="AO34" s="141"/>
      <c r="AP34" s="141">
        <v>0</v>
      </c>
      <c r="AQ34" s="132"/>
      <c r="AR34" s="143"/>
      <c r="AS34" s="144"/>
      <c r="AT34" s="144"/>
      <c r="AU34" s="144"/>
      <c r="AV34" s="144"/>
      <c r="AW34" s="144"/>
      <c r="AX34" s="144"/>
      <c r="AY34" s="144"/>
      <c r="AZ34" s="144"/>
      <c r="BA34" s="144"/>
      <c r="BB34" s="144"/>
      <c r="BC34" s="144">
        <v>7.0499999999999993E-2</v>
      </c>
      <c r="BD34" s="144"/>
      <c r="BE34" s="144"/>
      <c r="BF34" s="132"/>
      <c r="BG34" s="132" t="s">
        <v>1675</v>
      </c>
    </row>
    <row r="35" spans="1:59">
      <c r="A35" s="132" t="s">
        <v>1736</v>
      </c>
      <c r="B35" s="132" t="s">
        <v>1737</v>
      </c>
      <c r="C35" s="133" t="s">
        <v>1685</v>
      </c>
      <c r="D35" s="134">
        <v>9026</v>
      </c>
      <c r="E35" s="135">
        <v>90026</v>
      </c>
      <c r="F35" s="133" t="s">
        <v>1686</v>
      </c>
      <c r="G35" s="136">
        <v>2956746</v>
      </c>
      <c r="H35" s="137">
        <v>906</v>
      </c>
      <c r="I35" s="133" t="s">
        <v>1680</v>
      </c>
      <c r="J35" s="138" t="s">
        <v>1674</v>
      </c>
      <c r="K35" s="138">
        <v>103</v>
      </c>
      <c r="L35" s="139"/>
      <c r="M35" s="140">
        <v>0</v>
      </c>
      <c r="N35" s="140"/>
      <c r="O35" s="140">
        <v>0</v>
      </c>
      <c r="P35" s="140"/>
      <c r="Q35" s="140">
        <v>0</v>
      </c>
      <c r="R35" s="140"/>
      <c r="S35" s="140">
        <v>0</v>
      </c>
      <c r="T35" s="140"/>
      <c r="U35" s="140">
        <v>0</v>
      </c>
      <c r="V35" s="140"/>
      <c r="W35" s="140">
        <v>0</v>
      </c>
      <c r="X35" s="140"/>
      <c r="Y35" s="140">
        <v>52502166</v>
      </c>
      <c r="Z35" s="140"/>
      <c r="AA35" s="137">
        <v>0</v>
      </c>
      <c r="AB35" s="141"/>
      <c r="AC35" s="142"/>
      <c r="AD35" s="141">
        <v>0</v>
      </c>
      <c r="AE35" s="141"/>
      <c r="AF35" s="141">
        <v>0</v>
      </c>
      <c r="AG35" s="141"/>
      <c r="AH35" s="141">
        <v>0</v>
      </c>
      <c r="AI35" s="141"/>
      <c r="AJ35" s="141">
        <v>0</v>
      </c>
      <c r="AK35" s="141"/>
      <c r="AL35" s="141">
        <v>0</v>
      </c>
      <c r="AM35" s="141"/>
      <c r="AN35" s="141">
        <v>9579691</v>
      </c>
      <c r="AO35" s="141"/>
      <c r="AP35" s="141">
        <v>0</v>
      </c>
      <c r="AQ35" s="132"/>
      <c r="AR35" s="143"/>
      <c r="AS35" s="144"/>
      <c r="AT35" s="144"/>
      <c r="AU35" s="144"/>
      <c r="AV35" s="144"/>
      <c r="AW35" s="144"/>
      <c r="AX35" s="144"/>
      <c r="AY35" s="144"/>
      <c r="AZ35" s="144"/>
      <c r="BA35" s="144"/>
      <c r="BB35" s="144"/>
      <c r="BC35" s="144">
        <v>0.1825</v>
      </c>
      <c r="BD35" s="144"/>
      <c r="BE35" s="144"/>
      <c r="BF35" s="132"/>
      <c r="BG35" s="132" t="s">
        <v>1675</v>
      </c>
    </row>
    <row r="36" spans="1:59">
      <c r="A36" s="132" t="s">
        <v>1738</v>
      </c>
      <c r="B36" s="132" t="s">
        <v>1739</v>
      </c>
      <c r="C36" s="133" t="s">
        <v>1740</v>
      </c>
      <c r="D36" s="134">
        <v>5027</v>
      </c>
      <c r="E36" s="135">
        <v>50027</v>
      </c>
      <c r="F36" s="133" t="s">
        <v>1671</v>
      </c>
      <c r="G36" s="136">
        <v>2650890</v>
      </c>
      <c r="H36" s="137">
        <v>823</v>
      </c>
      <c r="I36" s="133" t="s">
        <v>1680</v>
      </c>
      <c r="J36" s="138" t="s">
        <v>1674</v>
      </c>
      <c r="K36" s="138">
        <v>76</v>
      </c>
      <c r="L36" s="139"/>
      <c r="M36" s="140">
        <v>0</v>
      </c>
      <c r="N36" s="140"/>
      <c r="O36" s="140">
        <v>0</v>
      </c>
      <c r="P36" s="140"/>
      <c r="Q36" s="140">
        <v>0</v>
      </c>
      <c r="R36" s="140"/>
      <c r="S36" s="140">
        <v>0</v>
      </c>
      <c r="T36" s="140"/>
      <c r="U36" s="140">
        <v>0</v>
      </c>
      <c r="V36" s="140"/>
      <c r="W36" s="140">
        <v>0</v>
      </c>
      <c r="X36" s="140"/>
      <c r="Y36" s="140">
        <v>31871652</v>
      </c>
      <c r="Z36" s="140"/>
      <c r="AA36" s="137">
        <v>0</v>
      </c>
      <c r="AB36" s="141"/>
      <c r="AC36" s="142"/>
      <c r="AD36" s="141">
        <v>0</v>
      </c>
      <c r="AE36" s="141"/>
      <c r="AF36" s="141">
        <v>0</v>
      </c>
      <c r="AG36" s="141"/>
      <c r="AH36" s="141">
        <v>0</v>
      </c>
      <c r="AI36" s="141"/>
      <c r="AJ36" s="141">
        <v>0</v>
      </c>
      <c r="AK36" s="141"/>
      <c r="AL36" s="141">
        <v>0</v>
      </c>
      <c r="AM36" s="141"/>
      <c r="AN36" s="141">
        <v>4153269</v>
      </c>
      <c r="AO36" s="141"/>
      <c r="AP36" s="141">
        <v>0</v>
      </c>
      <c r="AQ36" s="132"/>
      <c r="AR36" s="143"/>
      <c r="AS36" s="144"/>
      <c r="AT36" s="144"/>
      <c r="AU36" s="144"/>
      <c r="AV36" s="144"/>
      <c r="AW36" s="144"/>
      <c r="AX36" s="144"/>
      <c r="AY36" s="144"/>
      <c r="AZ36" s="144"/>
      <c r="BA36" s="144"/>
      <c r="BB36" s="144"/>
      <c r="BC36" s="144">
        <v>0.1303</v>
      </c>
      <c r="BD36" s="144"/>
      <c r="BE36" s="144"/>
      <c r="BF36" s="132"/>
      <c r="BG36" s="132" t="s">
        <v>1675</v>
      </c>
    </row>
    <row r="37" spans="1:59">
      <c r="A37" s="132" t="s">
        <v>1738</v>
      </c>
      <c r="B37" s="132" t="s">
        <v>1739</v>
      </c>
      <c r="C37" s="133" t="s">
        <v>1740</v>
      </c>
      <c r="D37" s="134">
        <v>5027</v>
      </c>
      <c r="E37" s="135">
        <v>50027</v>
      </c>
      <c r="F37" s="133" t="s">
        <v>1671</v>
      </c>
      <c r="G37" s="136">
        <v>2650890</v>
      </c>
      <c r="H37" s="137">
        <v>823</v>
      </c>
      <c r="I37" s="133" t="s">
        <v>1682</v>
      </c>
      <c r="J37" s="138" t="s">
        <v>1681</v>
      </c>
      <c r="K37" s="138">
        <v>20</v>
      </c>
      <c r="L37" s="139"/>
      <c r="M37" s="140">
        <v>213780</v>
      </c>
      <c r="N37" s="140"/>
      <c r="O37" s="140">
        <v>0</v>
      </c>
      <c r="P37" s="140"/>
      <c r="Q37" s="140">
        <v>0</v>
      </c>
      <c r="R37" s="140"/>
      <c r="S37" s="140">
        <v>0</v>
      </c>
      <c r="T37" s="140"/>
      <c r="U37" s="140">
        <v>0</v>
      </c>
      <c r="V37" s="140"/>
      <c r="W37" s="140">
        <v>0</v>
      </c>
      <c r="X37" s="140"/>
      <c r="Y37" s="140">
        <v>0</v>
      </c>
      <c r="Z37" s="140"/>
      <c r="AA37" s="137">
        <v>0</v>
      </c>
      <c r="AB37" s="141"/>
      <c r="AC37" s="142"/>
      <c r="AD37" s="141">
        <v>63438</v>
      </c>
      <c r="AE37" s="141"/>
      <c r="AF37" s="141">
        <v>0</v>
      </c>
      <c r="AG37" s="141"/>
      <c r="AH37" s="141">
        <v>0</v>
      </c>
      <c r="AI37" s="141"/>
      <c r="AJ37" s="141">
        <v>0</v>
      </c>
      <c r="AK37" s="141"/>
      <c r="AL37" s="141">
        <v>0</v>
      </c>
      <c r="AM37" s="141"/>
      <c r="AN37" s="141">
        <v>0</v>
      </c>
      <c r="AO37" s="141"/>
      <c r="AP37" s="141">
        <v>0</v>
      </c>
      <c r="AQ37" s="132"/>
      <c r="AR37" s="143"/>
      <c r="AS37" s="144">
        <v>0.29670000000000002</v>
      </c>
      <c r="AT37" s="144"/>
      <c r="AU37" s="144"/>
      <c r="AV37" s="144"/>
      <c r="AW37" s="144"/>
      <c r="AX37" s="144"/>
      <c r="AY37" s="144"/>
      <c r="AZ37" s="144"/>
      <c r="BA37" s="144"/>
      <c r="BB37" s="144"/>
      <c r="BC37" s="144"/>
      <c r="BD37" s="144"/>
      <c r="BE37" s="144"/>
      <c r="BF37" s="132"/>
      <c r="BG37" s="132" t="s">
        <v>1675</v>
      </c>
    </row>
    <row r="38" spans="1:59">
      <c r="A38" s="132" t="s">
        <v>1741</v>
      </c>
      <c r="B38" s="132" t="s">
        <v>1742</v>
      </c>
      <c r="C38" s="133" t="s">
        <v>1685</v>
      </c>
      <c r="D38" s="134">
        <v>9013</v>
      </c>
      <c r="E38" s="135">
        <v>90013</v>
      </c>
      <c r="F38" s="133" t="s">
        <v>1686</v>
      </c>
      <c r="G38" s="136">
        <v>1664496</v>
      </c>
      <c r="H38" s="137">
        <v>635</v>
      </c>
      <c r="I38" s="133" t="s">
        <v>1680</v>
      </c>
      <c r="J38" s="138" t="s">
        <v>1674</v>
      </c>
      <c r="K38" s="138">
        <v>61</v>
      </c>
      <c r="L38" s="139"/>
      <c r="M38" s="140">
        <v>0</v>
      </c>
      <c r="N38" s="140"/>
      <c r="O38" s="140">
        <v>0</v>
      </c>
      <c r="P38" s="140"/>
      <c r="Q38" s="140">
        <v>0</v>
      </c>
      <c r="R38" s="140"/>
      <c r="S38" s="140">
        <v>0</v>
      </c>
      <c r="T38" s="140"/>
      <c r="U38" s="140">
        <v>0</v>
      </c>
      <c r="V38" s="140"/>
      <c r="W38" s="140">
        <v>0</v>
      </c>
      <c r="X38" s="140"/>
      <c r="Y38" s="140">
        <v>22062611</v>
      </c>
      <c r="Z38" s="140"/>
      <c r="AA38" s="137">
        <v>0</v>
      </c>
      <c r="AB38" s="141"/>
      <c r="AC38" s="142"/>
      <c r="AD38" s="141">
        <v>0</v>
      </c>
      <c r="AE38" s="141"/>
      <c r="AF38" s="141">
        <v>0</v>
      </c>
      <c r="AG38" s="141"/>
      <c r="AH38" s="141">
        <v>0</v>
      </c>
      <c r="AI38" s="141"/>
      <c r="AJ38" s="141">
        <v>0</v>
      </c>
      <c r="AK38" s="141"/>
      <c r="AL38" s="141">
        <v>0</v>
      </c>
      <c r="AM38" s="141"/>
      <c r="AN38" s="141">
        <v>3093884</v>
      </c>
      <c r="AO38" s="141"/>
      <c r="AP38" s="141">
        <v>0</v>
      </c>
      <c r="AQ38" s="132"/>
      <c r="AR38" s="143"/>
      <c r="AS38" s="144"/>
      <c r="AT38" s="144"/>
      <c r="AU38" s="144"/>
      <c r="AV38" s="144"/>
      <c r="AW38" s="144"/>
      <c r="AX38" s="144"/>
      <c r="AY38" s="144"/>
      <c r="AZ38" s="144"/>
      <c r="BA38" s="144"/>
      <c r="BB38" s="144"/>
      <c r="BC38" s="144">
        <v>0.14019999999999999</v>
      </c>
      <c r="BD38" s="144"/>
      <c r="BE38" s="144"/>
      <c r="BF38" s="132"/>
      <c r="BG38" s="132" t="s">
        <v>1675</v>
      </c>
    </row>
    <row r="39" spans="1:59">
      <c r="A39" s="132" t="s">
        <v>1743</v>
      </c>
      <c r="B39" s="132" t="s">
        <v>1744</v>
      </c>
      <c r="C39" s="133" t="s">
        <v>1685</v>
      </c>
      <c r="D39" s="134">
        <v>9003</v>
      </c>
      <c r="E39" s="135">
        <v>90003</v>
      </c>
      <c r="F39" s="133" t="s">
        <v>1686</v>
      </c>
      <c r="G39" s="136">
        <v>3281212</v>
      </c>
      <c r="H39" s="137">
        <v>616</v>
      </c>
      <c r="I39" s="133" t="s">
        <v>1673</v>
      </c>
      <c r="J39" s="138" t="s">
        <v>1674</v>
      </c>
      <c r="K39" s="138">
        <v>599</v>
      </c>
      <c r="L39" s="139"/>
      <c r="M39" s="140">
        <v>0</v>
      </c>
      <c r="N39" s="140"/>
      <c r="O39" s="140">
        <v>0</v>
      </c>
      <c r="P39" s="140"/>
      <c r="Q39" s="140">
        <v>0</v>
      </c>
      <c r="R39" s="140"/>
      <c r="S39" s="140">
        <v>0</v>
      </c>
      <c r="T39" s="140"/>
      <c r="U39" s="140">
        <v>0</v>
      </c>
      <c r="V39" s="140"/>
      <c r="W39" s="140">
        <v>0</v>
      </c>
      <c r="X39" s="140"/>
      <c r="Y39" s="140">
        <v>298200780</v>
      </c>
      <c r="Z39" s="140"/>
      <c r="AA39" s="137">
        <v>0</v>
      </c>
      <c r="AB39" s="141"/>
      <c r="AC39" s="142"/>
      <c r="AD39" s="141">
        <v>0</v>
      </c>
      <c r="AE39" s="141"/>
      <c r="AF39" s="141">
        <v>0</v>
      </c>
      <c r="AG39" s="141"/>
      <c r="AH39" s="141">
        <v>0</v>
      </c>
      <c r="AI39" s="141"/>
      <c r="AJ39" s="141">
        <v>0</v>
      </c>
      <c r="AK39" s="141"/>
      <c r="AL39" s="141">
        <v>0</v>
      </c>
      <c r="AM39" s="141"/>
      <c r="AN39" s="141">
        <v>61097126</v>
      </c>
      <c r="AO39" s="141"/>
      <c r="AP39" s="141">
        <v>0</v>
      </c>
      <c r="AQ39" s="132"/>
      <c r="AR39" s="143"/>
      <c r="AS39" s="144"/>
      <c r="AT39" s="144"/>
      <c r="AU39" s="144"/>
      <c r="AV39" s="144"/>
      <c r="AW39" s="144"/>
      <c r="AX39" s="144"/>
      <c r="AY39" s="144"/>
      <c r="AZ39" s="144"/>
      <c r="BA39" s="144"/>
      <c r="BB39" s="144"/>
      <c r="BC39" s="144">
        <v>0.2049</v>
      </c>
      <c r="BD39" s="144"/>
      <c r="BE39" s="144"/>
      <c r="BF39" s="132"/>
      <c r="BG39" s="132" t="s">
        <v>1675</v>
      </c>
    </row>
    <row r="40" spans="1:59">
      <c r="A40" s="132" t="s">
        <v>1745</v>
      </c>
      <c r="B40" s="132" t="s">
        <v>1746</v>
      </c>
      <c r="C40" s="133" t="s">
        <v>1747</v>
      </c>
      <c r="D40" s="134">
        <v>7006</v>
      </c>
      <c r="E40" s="135">
        <v>70006</v>
      </c>
      <c r="F40" s="133" t="s">
        <v>1686</v>
      </c>
      <c r="G40" s="136">
        <v>2150706</v>
      </c>
      <c r="H40" s="137">
        <v>493</v>
      </c>
      <c r="I40" s="133" t="s">
        <v>1680</v>
      </c>
      <c r="J40" s="138" t="s">
        <v>1674</v>
      </c>
      <c r="K40" s="138">
        <v>50</v>
      </c>
      <c r="L40" s="139"/>
      <c r="M40" s="140">
        <v>0</v>
      </c>
      <c r="N40" s="140"/>
      <c r="O40" s="140">
        <v>0</v>
      </c>
      <c r="P40" s="140"/>
      <c r="Q40" s="140">
        <v>0</v>
      </c>
      <c r="R40" s="140"/>
      <c r="S40" s="140">
        <v>0</v>
      </c>
      <c r="T40" s="140"/>
      <c r="U40" s="140">
        <v>0</v>
      </c>
      <c r="V40" s="140"/>
      <c r="W40" s="140">
        <v>0</v>
      </c>
      <c r="X40" s="140"/>
      <c r="Y40" s="140">
        <v>36496148</v>
      </c>
      <c r="Z40" s="140"/>
      <c r="AA40" s="137">
        <v>0</v>
      </c>
      <c r="AB40" s="141"/>
      <c r="AC40" s="142"/>
      <c r="AD40" s="141">
        <v>0</v>
      </c>
      <c r="AE40" s="141"/>
      <c r="AF40" s="141">
        <v>0</v>
      </c>
      <c r="AG40" s="141"/>
      <c r="AH40" s="141">
        <v>0</v>
      </c>
      <c r="AI40" s="141"/>
      <c r="AJ40" s="141">
        <v>0</v>
      </c>
      <c r="AK40" s="141"/>
      <c r="AL40" s="141">
        <v>0</v>
      </c>
      <c r="AM40" s="141"/>
      <c r="AN40" s="141">
        <v>5934378</v>
      </c>
      <c r="AO40" s="141"/>
      <c r="AP40" s="141">
        <v>0</v>
      </c>
      <c r="AQ40" s="132"/>
      <c r="AR40" s="143"/>
      <c r="AS40" s="144"/>
      <c r="AT40" s="144"/>
      <c r="AU40" s="144"/>
      <c r="AV40" s="144"/>
      <c r="AW40" s="144"/>
      <c r="AX40" s="144"/>
      <c r="AY40" s="144"/>
      <c r="AZ40" s="144"/>
      <c r="BA40" s="144"/>
      <c r="BB40" s="144"/>
      <c r="BC40" s="144">
        <v>0.16259999999999999</v>
      </c>
      <c r="BD40" s="144"/>
      <c r="BE40" s="144"/>
      <c r="BF40" s="132"/>
      <c r="BG40" s="132" t="s">
        <v>1675</v>
      </c>
    </row>
    <row r="41" spans="1:59">
      <c r="A41" s="132" t="s">
        <v>1748</v>
      </c>
      <c r="B41" s="132" t="s">
        <v>1749</v>
      </c>
      <c r="C41" s="133" t="s">
        <v>1750</v>
      </c>
      <c r="D41" s="134">
        <v>5015</v>
      </c>
      <c r="E41" s="135">
        <v>50015</v>
      </c>
      <c r="F41" s="133" t="s">
        <v>1686</v>
      </c>
      <c r="G41" s="136">
        <v>1780673</v>
      </c>
      <c r="H41" s="137">
        <v>418</v>
      </c>
      <c r="I41" s="133" t="s">
        <v>1680</v>
      </c>
      <c r="J41" s="138" t="s">
        <v>1674</v>
      </c>
      <c r="K41" s="138">
        <v>6</v>
      </c>
      <c r="L41" s="139"/>
      <c r="M41" s="140">
        <v>0</v>
      </c>
      <c r="N41" s="140"/>
      <c r="O41" s="140">
        <v>0</v>
      </c>
      <c r="P41" s="140"/>
      <c r="Q41" s="140">
        <v>0</v>
      </c>
      <c r="R41" s="140"/>
      <c r="S41" s="140">
        <v>0</v>
      </c>
      <c r="T41" s="140"/>
      <c r="U41" s="140">
        <v>0</v>
      </c>
      <c r="V41" s="140"/>
      <c r="W41" s="140">
        <v>0</v>
      </c>
      <c r="X41" s="140"/>
      <c r="Y41" s="140">
        <v>11321758</v>
      </c>
      <c r="Z41" s="140"/>
      <c r="AA41" s="137">
        <v>0</v>
      </c>
      <c r="AB41" s="141"/>
      <c r="AC41" s="142"/>
      <c r="AD41" s="141">
        <v>0</v>
      </c>
      <c r="AE41" s="141"/>
      <c r="AF41" s="141">
        <v>0</v>
      </c>
      <c r="AG41" s="141"/>
      <c r="AH41" s="141">
        <v>0</v>
      </c>
      <c r="AI41" s="141"/>
      <c r="AJ41" s="141">
        <v>0</v>
      </c>
      <c r="AK41" s="141"/>
      <c r="AL41" s="141">
        <v>0</v>
      </c>
      <c r="AM41" s="141"/>
      <c r="AN41" s="141">
        <v>625941</v>
      </c>
      <c r="AO41" s="141"/>
      <c r="AP41" s="141">
        <v>0</v>
      </c>
      <c r="AQ41" s="132"/>
      <c r="AR41" s="143"/>
      <c r="AS41" s="144"/>
      <c r="AT41" s="144"/>
      <c r="AU41" s="144"/>
      <c r="AV41" s="144"/>
      <c r="AW41" s="144"/>
      <c r="AX41" s="144"/>
      <c r="AY41" s="144"/>
      <c r="AZ41" s="144"/>
      <c r="BA41" s="144"/>
      <c r="BB41" s="144"/>
      <c r="BC41" s="144">
        <v>5.5300000000000002E-2</v>
      </c>
      <c r="BD41" s="144"/>
      <c r="BE41" s="144"/>
      <c r="BF41" s="132"/>
      <c r="BG41" s="132" t="s">
        <v>1675</v>
      </c>
    </row>
    <row r="42" spans="1:59">
      <c r="A42" s="132" t="s">
        <v>1748</v>
      </c>
      <c r="B42" s="132" t="s">
        <v>1749</v>
      </c>
      <c r="C42" s="133" t="s">
        <v>1750</v>
      </c>
      <c r="D42" s="134">
        <v>5015</v>
      </c>
      <c r="E42" s="135">
        <v>50015</v>
      </c>
      <c r="F42" s="133" t="s">
        <v>1686</v>
      </c>
      <c r="G42" s="136">
        <v>1780673</v>
      </c>
      <c r="H42" s="137">
        <v>418</v>
      </c>
      <c r="I42" s="133" t="s">
        <v>1673</v>
      </c>
      <c r="J42" s="138" t="s">
        <v>1674</v>
      </c>
      <c r="K42" s="138">
        <v>16</v>
      </c>
      <c r="L42" s="139"/>
      <c r="M42" s="140">
        <v>0</v>
      </c>
      <c r="N42" s="140"/>
      <c r="O42" s="140">
        <v>0</v>
      </c>
      <c r="P42" s="140"/>
      <c r="Q42" s="140">
        <v>0</v>
      </c>
      <c r="R42" s="140"/>
      <c r="S42" s="140">
        <v>0</v>
      </c>
      <c r="T42" s="140"/>
      <c r="U42" s="140">
        <v>0</v>
      </c>
      <c r="V42" s="140"/>
      <c r="W42" s="140">
        <v>0</v>
      </c>
      <c r="X42" s="140"/>
      <c r="Y42" s="140">
        <v>20768378</v>
      </c>
      <c r="Z42" s="140"/>
      <c r="AA42" s="137">
        <v>0</v>
      </c>
      <c r="AB42" s="141"/>
      <c r="AC42" s="142"/>
      <c r="AD42" s="141">
        <v>0</v>
      </c>
      <c r="AE42" s="141"/>
      <c r="AF42" s="141">
        <v>0</v>
      </c>
      <c r="AG42" s="141"/>
      <c r="AH42" s="141">
        <v>0</v>
      </c>
      <c r="AI42" s="141"/>
      <c r="AJ42" s="141">
        <v>0</v>
      </c>
      <c r="AK42" s="141"/>
      <c r="AL42" s="141">
        <v>0</v>
      </c>
      <c r="AM42" s="141"/>
      <c r="AN42" s="141">
        <v>2295631</v>
      </c>
      <c r="AO42" s="141"/>
      <c r="AP42" s="141">
        <v>0</v>
      </c>
      <c r="AQ42" s="132"/>
      <c r="AR42" s="143"/>
      <c r="AS42" s="144"/>
      <c r="AT42" s="144"/>
      <c r="AU42" s="144"/>
      <c r="AV42" s="144"/>
      <c r="AW42" s="144"/>
      <c r="AX42" s="144"/>
      <c r="AY42" s="144"/>
      <c r="AZ42" s="144"/>
      <c r="BA42" s="144"/>
      <c r="BB42" s="144"/>
      <c r="BC42" s="144">
        <v>0.1105</v>
      </c>
      <c r="BD42" s="144"/>
      <c r="BE42" s="144"/>
      <c r="BF42" s="132"/>
      <c r="BG42" s="132" t="s">
        <v>1675</v>
      </c>
    </row>
    <row r="43" spans="1:59">
      <c r="A43" s="132" t="s">
        <v>1751</v>
      </c>
      <c r="B43" s="132" t="s">
        <v>1752</v>
      </c>
      <c r="C43" s="133" t="s">
        <v>1753</v>
      </c>
      <c r="D43" s="134">
        <v>3083</v>
      </c>
      <c r="E43" s="135">
        <v>30083</v>
      </c>
      <c r="F43" s="133" t="s">
        <v>1686</v>
      </c>
      <c r="G43" s="136">
        <v>1439666</v>
      </c>
      <c r="H43" s="137">
        <v>417</v>
      </c>
      <c r="I43" s="133" t="s">
        <v>1680</v>
      </c>
      <c r="J43" s="138" t="s">
        <v>1674</v>
      </c>
      <c r="K43" s="138">
        <v>6</v>
      </c>
      <c r="L43" s="139"/>
      <c r="M43" s="140">
        <v>0</v>
      </c>
      <c r="N43" s="140"/>
      <c r="O43" s="140">
        <v>0</v>
      </c>
      <c r="P43" s="140"/>
      <c r="Q43" s="140">
        <v>0</v>
      </c>
      <c r="R43" s="140"/>
      <c r="S43" s="140">
        <v>0</v>
      </c>
      <c r="T43" s="140"/>
      <c r="U43" s="140">
        <v>0</v>
      </c>
      <c r="V43" s="140"/>
      <c r="W43" s="140">
        <v>0</v>
      </c>
      <c r="X43" s="140"/>
      <c r="Y43" s="140">
        <v>3318000</v>
      </c>
      <c r="Z43" s="140"/>
      <c r="AA43" s="137">
        <v>0</v>
      </c>
      <c r="AB43" s="141"/>
      <c r="AC43" s="142"/>
      <c r="AD43" s="141">
        <v>0</v>
      </c>
      <c r="AE43" s="141"/>
      <c r="AF43" s="141">
        <v>0</v>
      </c>
      <c r="AG43" s="141"/>
      <c r="AH43" s="141">
        <v>0</v>
      </c>
      <c r="AI43" s="141"/>
      <c r="AJ43" s="141">
        <v>0</v>
      </c>
      <c r="AK43" s="141"/>
      <c r="AL43" s="141">
        <v>0</v>
      </c>
      <c r="AM43" s="141"/>
      <c r="AN43" s="141">
        <v>345837</v>
      </c>
      <c r="AO43" s="141"/>
      <c r="AP43" s="141">
        <v>0</v>
      </c>
      <c r="AQ43" s="132"/>
      <c r="AR43" s="143"/>
      <c r="AS43" s="144"/>
      <c r="AT43" s="144"/>
      <c r="AU43" s="144"/>
      <c r="AV43" s="144"/>
      <c r="AW43" s="144"/>
      <c r="AX43" s="144"/>
      <c r="AY43" s="144"/>
      <c r="AZ43" s="144"/>
      <c r="BA43" s="144"/>
      <c r="BB43" s="144"/>
      <c r="BC43" s="144">
        <v>0.1042</v>
      </c>
      <c r="BD43" s="144"/>
      <c r="BE43" s="144"/>
      <c r="BF43" s="132"/>
      <c r="BG43" s="132" t="s">
        <v>1675</v>
      </c>
    </row>
    <row r="44" spans="1:59">
      <c r="A44" s="132" t="s">
        <v>1754</v>
      </c>
      <c r="B44" s="132" t="s">
        <v>1755</v>
      </c>
      <c r="C44" s="133" t="s">
        <v>1756</v>
      </c>
      <c r="D44" s="134">
        <v>4008</v>
      </c>
      <c r="E44" s="135">
        <v>40008</v>
      </c>
      <c r="F44" s="133" t="s">
        <v>1712</v>
      </c>
      <c r="G44" s="136">
        <v>1249442</v>
      </c>
      <c r="H44" s="137">
        <v>409</v>
      </c>
      <c r="I44" s="133" t="s">
        <v>1680</v>
      </c>
      <c r="J44" s="138" t="s">
        <v>1674</v>
      </c>
      <c r="K44" s="138">
        <v>36</v>
      </c>
      <c r="L44" s="139"/>
      <c r="M44" s="140">
        <v>0</v>
      </c>
      <c r="N44" s="140"/>
      <c r="O44" s="140">
        <v>0</v>
      </c>
      <c r="P44" s="140"/>
      <c r="Q44" s="140">
        <v>0</v>
      </c>
      <c r="R44" s="140"/>
      <c r="S44" s="140">
        <v>0</v>
      </c>
      <c r="T44" s="140"/>
      <c r="U44" s="140">
        <v>0</v>
      </c>
      <c r="V44" s="140"/>
      <c r="W44" s="140">
        <v>0</v>
      </c>
      <c r="X44" s="140"/>
      <c r="Y44" s="140">
        <v>16786660</v>
      </c>
      <c r="Z44" s="140"/>
      <c r="AA44" s="137">
        <v>0</v>
      </c>
      <c r="AB44" s="141"/>
      <c r="AC44" s="142"/>
      <c r="AD44" s="141">
        <v>0</v>
      </c>
      <c r="AE44" s="141"/>
      <c r="AF44" s="141">
        <v>0</v>
      </c>
      <c r="AG44" s="141"/>
      <c r="AH44" s="141">
        <v>0</v>
      </c>
      <c r="AI44" s="141"/>
      <c r="AJ44" s="141">
        <v>0</v>
      </c>
      <c r="AK44" s="141"/>
      <c r="AL44" s="141">
        <v>0</v>
      </c>
      <c r="AM44" s="141"/>
      <c r="AN44" s="141">
        <v>2267804</v>
      </c>
      <c r="AO44" s="141"/>
      <c r="AP44" s="141">
        <v>0</v>
      </c>
      <c r="AQ44" s="132"/>
      <c r="AR44" s="143"/>
      <c r="AS44" s="144"/>
      <c r="AT44" s="144"/>
      <c r="AU44" s="144"/>
      <c r="AV44" s="144"/>
      <c r="AW44" s="144"/>
      <c r="AX44" s="144"/>
      <c r="AY44" s="144"/>
      <c r="AZ44" s="144"/>
      <c r="BA44" s="144"/>
      <c r="BB44" s="144"/>
      <c r="BC44" s="144">
        <v>0.1351</v>
      </c>
      <c r="BD44" s="144"/>
      <c r="BE44" s="144"/>
      <c r="BF44" s="132"/>
      <c r="BG44" s="132" t="s">
        <v>1675</v>
      </c>
    </row>
    <row r="45" spans="1:59">
      <c r="A45" s="132" t="s">
        <v>1757</v>
      </c>
      <c r="B45" s="132" t="s">
        <v>1758</v>
      </c>
      <c r="C45" s="133" t="s">
        <v>1759</v>
      </c>
      <c r="D45" s="134">
        <v>40</v>
      </c>
      <c r="E45" s="135">
        <v>40</v>
      </c>
      <c r="F45" s="133" t="s">
        <v>1686</v>
      </c>
      <c r="G45" s="136">
        <v>3059393</v>
      </c>
      <c r="H45" s="137">
        <v>381</v>
      </c>
      <c r="I45" s="133" t="s">
        <v>1682</v>
      </c>
      <c r="J45" s="138" t="s">
        <v>1681</v>
      </c>
      <c r="K45" s="138">
        <v>70</v>
      </c>
      <c r="L45" s="139"/>
      <c r="M45" s="140">
        <v>625305</v>
      </c>
      <c r="N45" s="140"/>
      <c r="O45" s="140">
        <v>0</v>
      </c>
      <c r="P45" s="140"/>
      <c r="Q45" s="140">
        <v>0</v>
      </c>
      <c r="R45" s="140"/>
      <c r="S45" s="140">
        <v>0</v>
      </c>
      <c r="T45" s="140"/>
      <c r="U45" s="140">
        <v>0</v>
      </c>
      <c r="V45" s="140"/>
      <c r="W45" s="140">
        <v>0</v>
      </c>
      <c r="X45" s="140"/>
      <c r="Y45" s="140">
        <v>0</v>
      </c>
      <c r="Z45" s="140"/>
      <c r="AA45" s="137">
        <v>0</v>
      </c>
      <c r="AB45" s="141"/>
      <c r="AC45" s="142"/>
      <c r="AD45" s="141">
        <v>335545</v>
      </c>
      <c r="AE45" s="141"/>
      <c r="AF45" s="141">
        <v>0</v>
      </c>
      <c r="AG45" s="141"/>
      <c r="AH45" s="141">
        <v>0</v>
      </c>
      <c r="AI45" s="141"/>
      <c r="AJ45" s="141">
        <v>0</v>
      </c>
      <c r="AK45" s="141"/>
      <c r="AL45" s="141">
        <v>0</v>
      </c>
      <c r="AM45" s="141"/>
      <c r="AN45" s="141">
        <v>0</v>
      </c>
      <c r="AO45" s="141"/>
      <c r="AP45" s="141">
        <v>0</v>
      </c>
      <c r="AQ45" s="132"/>
      <c r="AR45" s="143"/>
      <c r="AS45" s="144">
        <v>0.53659999999999997</v>
      </c>
      <c r="AT45" s="144"/>
      <c r="AU45" s="144"/>
      <c r="AV45" s="144"/>
      <c r="AW45" s="144"/>
      <c r="AX45" s="144"/>
      <c r="AY45" s="144"/>
      <c r="AZ45" s="144"/>
      <c r="BA45" s="144"/>
      <c r="BB45" s="144"/>
      <c r="BC45" s="144"/>
      <c r="BD45" s="144"/>
      <c r="BE45" s="144"/>
      <c r="BF45" s="132"/>
      <c r="BG45" s="132" t="s">
        <v>1675</v>
      </c>
    </row>
    <row r="46" spans="1:59">
      <c r="A46" s="132" t="s">
        <v>1757</v>
      </c>
      <c r="B46" s="132" t="s">
        <v>1758</v>
      </c>
      <c r="C46" s="133" t="s">
        <v>1759</v>
      </c>
      <c r="D46" s="134">
        <v>40</v>
      </c>
      <c r="E46" s="135">
        <v>40</v>
      </c>
      <c r="F46" s="133" t="s">
        <v>1686</v>
      </c>
      <c r="G46" s="136">
        <v>3059393</v>
      </c>
      <c r="H46" s="137">
        <v>381</v>
      </c>
      <c r="I46" s="133" t="s">
        <v>1680</v>
      </c>
      <c r="J46" s="138" t="s">
        <v>1674</v>
      </c>
      <c r="K46" s="138">
        <v>48</v>
      </c>
      <c r="L46" s="139"/>
      <c r="M46" s="140">
        <v>0</v>
      </c>
      <c r="N46" s="140"/>
      <c r="O46" s="140">
        <v>0</v>
      </c>
      <c r="P46" s="140"/>
      <c r="Q46" s="140">
        <v>0</v>
      </c>
      <c r="R46" s="140"/>
      <c r="S46" s="140">
        <v>0</v>
      </c>
      <c r="T46" s="140"/>
      <c r="U46" s="140">
        <v>0</v>
      </c>
      <c r="V46" s="140"/>
      <c r="W46" s="140">
        <v>0</v>
      </c>
      <c r="X46" s="140"/>
      <c r="Y46" s="140">
        <v>20355203</v>
      </c>
      <c r="Z46" s="140"/>
      <c r="AA46" s="137">
        <v>0</v>
      </c>
      <c r="AB46" s="141"/>
      <c r="AC46" s="142"/>
      <c r="AD46" s="141">
        <v>0</v>
      </c>
      <c r="AE46" s="141"/>
      <c r="AF46" s="141">
        <v>0</v>
      </c>
      <c r="AG46" s="141"/>
      <c r="AH46" s="141">
        <v>0</v>
      </c>
      <c r="AI46" s="141"/>
      <c r="AJ46" s="141">
        <v>0</v>
      </c>
      <c r="AK46" s="141"/>
      <c r="AL46" s="141">
        <v>0</v>
      </c>
      <c r="AM46" s="141"/>
      <c r="AN46" s="141">
        <v>4232555</v>
      </c>
      <c r="AO46" s="141"/>
      <c r="AP46" s="141">
        <v>0</v>
      </c>
      <c r="AQ46" s="132"/>
      <c r="AR46" s="143"/>
      <c r="AS46" s="144"/>
      <c r="AT46" s="144"/>
      <c r="AU46" s="144"/>
      <c r="AV46" s="144"/>
      <c r="AW46" s="144"/>
      <c r="AX46" s="144"/>
      <c r="AY46" s="144"/>
      <c r="AZ46" s="144"/>
      <c r="BA46" s="144"/>
      <c r="BB46" s="144"/>
      <c r="BC46" s="144">
        <v>0.2079</v>
      </c>
      <c r="BD46" s="144"/>
      <c r="BE46" s="144"/>
      <c r="BF46" s="132"/>
      <c r="BG46" s="132" t="s">
        <v>1675</v>
      </c>
    </row>
    <row r="47" spans="1:59">
      <c r="A47" s="132" t="s">
        <v>1760</v>
      </c>
      <c r="B47" s="132" t="s">
        <v>1761</v>
      </c>
      <c r="C47" s="133" t="s">
        <v>1670</v>
      </c>
      <c r="D47" s="134">
        <v>2004</v>
      </c>
      <c r="E47" s="135">
        <v>20004</v>
      </c>
      <c r="F47" s="133" t="s">
        <v>1686</v>
      </c>
      <c r="G47" s="136">
        <v>935906</v>
      </c>
      <c r="H47" s="137">
        <v>359</v>
      </c>
      <c r="I47" s="133" t="s">
        <v>1680</v>
      </c>
      <c r="J47" s="138" t="s">
        <v>1674</v>
      </c>
      <c r="K47" s="138">
        <v>23</v>
      </c>
      <c r="L47" s="139"/>
      <c r="M47" s="140">
        <v>0</v>
      </c>
      <c r="N47" s="140"/>
      <c r="O47" s="140">
        <v>0</v>
      </c>
      <c r="P47" s="140"/>
      <c r="Q47" s="140">
        <v>0</v>
      </c>
      <c r="R47" s="140"/>
      <c r="S47" s="140">
        <v>0</v>
      </c>
      <c r="T47" s="140"/>
      <c r="U47" s="140">
        <v>0</v>
      </c>
      <c r="V47" s="140"/>
      <c r="W47" s="140">
        <v>0</v>
      </c>
      <c r="X47" s="140"/>
      <c r="Y47" s="140">
        <v>7920559</v>
      </c>
      <c r="Z47" s="140"/>
      <c r="AA47" s="137">
        <v>0</v>
      </c>
      <c r="AB47" s="141"/>
      <c r="AC47" s="142"/>
      <c r="AD47" s="141">
        <v>0</v>
      </c>
      <c r="AE47" s="141"/>
      <c r="AF47" s="141">
        <v>0</v>
      </c>
      <c r="AG47" s="141"/>
      <c r="AH47" s="141">
        <v>0</v>
      </c>
      <c r="AI47" s="141"/>
      <c r="AJ47" s="141">
        <v>0</v>
      </c>
      <c r="AK47" s="141"/>
      <c r="AL47" s="141">
        <v>0</v>
      </c>
      <c r="AM47" s="141"/>
      <c r="AN47" s="141">
        <v>990450</v>
      </c>
      <c r="AO47" s="141"/>
      <c r="AP47" s="141">
        <v>0</v>
      </c>
      <c r="AQ47" s="132"/>
      <c r="AR47" s="143"/>
      <c r="AS47" s="144"/>
      <c r="AT47" s="144"/>
      <c r="AU47" s="144"/>
      <c r="AV47" s="144"/>
      <c r="AW47" s="144"/>
      <c r="AX47" s="144"/>
      <c r="AY47" s="144"/>
      <c r="AZ47" s="144"/>
      <c r="BA47" s="144"/>
      <c r="BB47" s="144"/>
      <c r="BC47" s="144">
        <v>0.125</v>
      </c>
      <c r="BD47" s="144"/>
      <c r="BE47" s="144"/>
      <c r="BF47" s="132"/>
      <c r="BG47" s="132" t="s">
        <v>1675</v>
      </c>
    </row>
    <row r="48" spans="1:59">
      <c r="A48" s="132" t="s">
        <v>1762</v>
      </c>
      <c r="B48" s="132" t="s">
        <v>1763</v>
      </c>
      <c r="C48" s="133" t="s">
        <v>1685</v>
      </c>
      <c r="D48" s="134">
        <v>9019</v>
      </c>
      <c r="E48" s="135">
        <v>90019</v>
      </c>
      <c r="F48" s="133" t="s">
        <v>1686</v>
      </c>
      <c r="G48" s="136">
        <v>1723634</v>
      </c>
      <c r="H48" s="137">
        <v>331</v>
      </c>
      <c r="I48" s="133" t="s">
        <v>1680</v>
      </c>
      <c r="J48" s="138" t="s">
        <v>1674</v>
      </c>
      <c r="K48" s="138">
        <v>69</v>
      </c>
      <c r="L48" s="139"/>
      <c r="M48" s="140">
        <v>0</v>
      </c>
      <c r="N48" s="140"/>
      <c r="O48" s="140">
        <v>0</v>
      </c>
      <c r="P48" s="140"/>
      <c r="Q48" s="140">
        <v>0</v>
      </c>
      <c r="R48" s="140"/>
      <c r="S48" s="140">
        <v>0</v>
      </c>
      <c r="T48" s="140"/>
      <c r="U48" s="140">
        <v>0</v>
      </c>
      <c r="V48" s="140"/>
      <c r="W48" s="140">
        <v>0</v>
      </c>
      <c r="X48" s="140"/>
      <c r="Y48" s="140">
        <v>30089655</v>
      </c>
      <c r="Z48" s="140"/>
      <c r="AA48" s="137">
        <v>0</v>
      </c>
      <c r="AB48" s="141"/>
      <c r="AC48" s="142"/>
      <c r="AD48" s="141">
        <v>0</v>
      </c>
      <c r="AE48" s="141"/>
      <c r="AF48" s="141">
        <v>0</v>
      </c>
      <c r="AG48" s="141"/>
      <c r="AH48" s="141">
        <v>0</v>
      </c>
      <c r="AI48" s="141"/>
      <c r="AJ48" s="141">
        <v>0</v>
      </c>
      <c r="AK48" s="141"/>
      <c r="AL48" s="141">
        <v>0</v>
      </c>
      <c r="AM48" s="141"/>
      <c r="AN48" s="141">
        <v>3768892</v>
      </c>
      <c r="AO48" s="141"/>
      <c r="AP48" s="141">
        <v>0</v>
      </c>
      <c r="AQ48" s="132"/>
      <c r="AR48" s="143"/>
      <c r="AS48" s="144"/>
      <c r="AT48" s="144"/>
      <c r="AU48" s="144"/>
      <c r="AV48" s="144"/>
      <c r="AW48" s="144"/>
      <c r="AX48" s="144"/>
      <c r="AY48" s="144"/>
      <c r="AZ48" s="144"/>
      <c r="BA48" s="144"/>
      <c r="BB48" s="144"/>
      <c r="BC48" s="144">
        <v>0.12529999999999999</v>
      </c>
      <c r="BD48" s="144"/>
      <c r="BE48" s="144"/>
      <c r="BF48" s="132"/>
      <c r="BG48" s="132" t="s">
        <v>1675</v>
      </c>
    </row>
    <row r="49" spans="1:59">
      <c r="A49" s="132" t="s">
        <v>1764</v>
      </c>
      <c r="B49" s="132" t="s">
        <v>1765</v>
      </c>
      <c r="C49" s="133" t="s">
        <v>1704</v>
      </c>
      <c r="D49" s="134">
        <v>6007</v>
      </c>
      <c r="E49" s="135">
        <v>60007</v>
      </c>
      <c r="F49" s="133" t="s">
        <v>1686</v>
      </c>
      <c r="G49" s="136">
        <v>5121892</v>
      </c>
      <c r="H49" s="137">
        <v>312</v>
      </c>
      <c r="I49" s="133" t="s">
        <v>1682</v>
      </c>
      <c r="J49" s="138" t="s">
        <v>1681</v>
      </c>
      <c r="K49" s="138">
        <v>20</v>
      </c>
      <c r="L49" s="139"/>
      <c r="M49" s="140">
        <v>442412</v>
      </c>
      <c r="N49" s="140"/>
      <c r="O49" s="140">
        <v>0</v>
      </c>
      <c r="P49" s="140"/>
      <c r="Q49" s="140">
        <v>0</v>
      </c>
      <c r="R49" s="140"/>
      <c r="S49" s="140">
        <v>0</v>
      </c>
      <c r="T49" s="140"/>
      <c r="U49" s="140">
        <v>0</v>
      </c>
      <c r="V49" s="140"/>
      <c r="W49" s="140">
        <v>0</v>
      </c>
      <c r="X49" s="140"/>
      <c r="Y49" s="140">
        <v>0</v>
      </c>
      <c r="Z49" s="140"/>
      <c r="AA49" s="137">
        <v>0</v>
      </c>
      <c r="AB49" s="141"/>
      <c r="AC49" s="142"/>
      <c r="AD49" s="141">
        <v>2349673</v>
      </c>
      <c r="AE49" s="141"/>
      <c r="AF49" s="141">
        <v>0</v>
      </c>
      <c r="AG49" s="141"/>
      <c r="AH49" s="141">
        <v>0</v>
      </c>
      <c r="AI49" s="141"/>
      <c r="AJ49" s="141">
        <v>0</v>
      </c>
      <c r="AK49" s="141"/>
      <c r="AL49" s="141">
        <v>0</v>
      </c>
      <c r="AM49" s="141"/>
      <c r="AN49" s="141">
        <v>0</v>
      </c>
      <c r="AO49" s="141"/>
      <c r="AP49" s="141">
        <v>0</v>
      </c>
      <c r="AQ49" s="132"/>
      <c r="AR49" s="143"/>
      <c r="AS49" s="144">
        <v>5.3110999999999997</v>
      </c>
      <c r="AT49" s="144"/>
      <c r="AU49" s="144"/>
      <c r="AV49" s="144"/>
      <c r="AW49" s="144"/>
      <c r="AX49" s="144"/>
      <c r="AY49" s="144"/>
      <c r="AZ49" s="144"/>
      <c r="BA49" s="144"/>
      <c r="BB49" s="144"/>
      <c r="BC49" s="144"/>
      <c r="BD49" s="144"/>
      <c r="BE49" s="144"/>
      <c r="BF49" s="132"/>
      <c r="BG49" s="132" t="s">
        <v>1675</v>
      </c>
    </row>
    <row r="50" spans="1:59">
      <c r="A50" s="132" t="s">
        <v>1766</v>
      </c>
      <c r="B50" s="132" t="s">
        <v>1717</v>
      </c>
      <c r="C50" s="133" t="s">
        <v>1678</v>
      </c>
      <c r="D50" s="134">
        <v>2098</v>
      </c>
      <c r="E50" s="135">
        <v>20098</v>
      </c>
      <c r="F50" s="133" t="s">
        <v>1686</v>
      </c>
      <c r="G50" s="136">
        <v>18351295</v>
      </c>
      <c r="H50" s="137">
        <v>310</v>
      </c>
      <c r="I50" s="133" t="s">
        <v>1673</v>
      </c>
      <c r="J50" s="138" t="s">
        <v>1674</v>
      </c>
      <c r="K50" s="138">
        <v>304</v>
      </c>
      <c r="L50" s="139"/>
      <c r="M50" s="140">
        <v>0</v>
      </c>
      <c r="N50" s="140"/>
      <c r="O50" s="140">
        <v>0</v>
      </c>
      <c r="P50" s="140"/>
      <c r="Q50" s="140">
        <v>0</v>
      </c>
      <c r="R50" s="140"/>
      <c r="S50" s="140">
        <v>0</v>
      </c>
      <c r="T50" s="140"/>
      <c r="U50" s="140">
        <v>0</v>
      </c>
      <c r="V50" s="140"/>
      <c r="W50" s="140">
        <v>0</v>
      </c>
      <c r="X50" s="140"/>
      <c r="Y50" s="140">
        <v>93567629</v>
      </c>
      <c r="Z50" s="140"/>
      <c r="AA50" s="137">
        <v>0</v>
      </c>
      <c r="AB50" s="141"/>
      <c r="AC50" s="142"/>
      <c r="AD50" s="141">
        <v>0</v>
      </c>
      <c r="AE50" s="141"/>
      <c r="AF50" s="141">
        <v>0</v>
      </c>
      <c r="AG50" s="141"/>
      <c r="AH50" s="141">
        <v>0</v>
      </c>
      <c r="AI50" s="141"/>
      <c r="AJ50" s="141">
        <v>0</v>
      </c>
      <c r="AK50" s="141"/>
      <c r="AL50" s="141">
        <v>0</v>
      </c>
      <c r="AM50" s="141"/>
      <c r="AN50" s="141">
        <v>13256385</v>
      </c>
      <c r="AO50" s="141"/>
      <c r="AP50" s="141">
        <v>0</v>
      </c>
      <c r="AQ50" s="132"/>
      <c r="AR50" s="143"/>
      <c r="AS50" s="144"/>
      <c r="AT50" s="144"/>
      <c r="AU50" s="144"/>
      <c r="AV50" s="144"/>
      <c r="AW50" s="144"/>
      <c r="AX50" s="144"/>
      <c r="AY50" s="144"/>
      <c r="AZ50" s="144"/>
      <c r="BA50" s="144"/>
      <c r="BB50" s="144"/>
      <c r="BC50" s="144">
        <v>0.14169999999999999</v>
      </c>
      <c r="BD50" s="144"/>
      <c r="BE50" s="144"/>
      <c r="BF50" s="132"/>
      <c r="BG50" s="132" t="s">
        <v>1675</v>
      </c>
    </row>
    <row r="51" spans="1:59">
      <c r="A51" s="132" t="s">
        <v>1767</v>
      </c>
      <c r="B51" s="132" t="s">
        <v>1768</v>
      </c>
      <c r="C51" s="133" t="s">
        <v>1685</v>
      </c>
      <c r="D51" s="134">
        <v>9030</v>
      </c>
      <c r="E51" s="135">
        <v>90030</v>
      </c>
      <c r="F51" s="133" t="s">
        <v>1686</v>
      </c>
      <c r="G51" s="136">
        <v>2956746</v>
      </c>
      <c r="H51" s="137">
        <v>205</v>
      </c>
      <c r="I51" s="133" t="s">
        <v>1682</v>
      </c>
      <c r="J51" s="138" t="s">
        <v>1681</v>
      </c>
      <c r="K51" s="138">
        <v>24</v>
      </c>
      <c r="L51" s="139"/>
      <c r="M51" s="140">
        <v>766773</v>
      </c>
      <c r="N51" s="140"/>
      <c r="O51" s="140">
        <v>0</v>
      </c>
      <c r="P51" s="140"/>
      <c r="Q51" s="140">
        <v>0</v>
      </c>
      <c r="R51" s="140"/>
      <c r="S51" s="140">
        <v>0</v>
      </c>
      <c r="T51" s="140"/>
      <c r="U51" s="140">
        <v>0</v>
      </c>
      <c r="V51" s="140"/>
      <c r="W51" s="140">
        <v>0</v>
      </c>
      <c r="X51" s="140"/>
      <c r="Y51" s="140">
        <v>0</v>
      </c>
      <c r="Z51" s="140"/>
      <c r="AA51" s="137">
        <v>0</v>
      </c>
      <c r="AB51" s="141"/>
      <c r="AC51" s="142"/>
      <c r="AD51" s="141">
        <v>253519</v>
      </c>
      <c r="AE51" s="141"/>
      <c r="AF51" s="141">
        <v>0</v>
      </c>
      <c r="AG51" s="141"/>
      <c r="AH51" s="141">
        <v>0</v>
      </c>
      <c r="AI51" s="141"/>
      <c r="AJ51" s="141">
        <v>0</v>
      </c>
      <c r="AK51" s="141"/>
      <c r="AL51" s="141">
        <v>0</v>
      </c>
      <c r="AM51" s="141"/>
      <c r="AN51" s="141">
        <v>0</v>
      </c>
      <c r="AO51" s="141"/>
      <c r="AP51" s="141">
        <v>0</v>
      </c>
      <c r="AQ51" s="132"/>
      <c r="AR51" s="143"/>
      <c r="AS51" s="144">
        <v>0.3306</v>
      </c>
      <c r="AT51" s="144"/>
      <c r="AU51" s="144"/>
      <c r="AV51" s="144"/>
      <c r="AW51" s="144"/>
      <c r="AX51" s="144"/>
      <c r="AY51" s="144"/>
      <c r="AZ51" s="144"/>
      <c r="BA51" s="144"/>
      <c r="BB51" s="144"/>
      <c r="BC51" s="144"/>
      <c r="BD51" s="144"/>
      <c r="BE51" s="144"/>
      <c r="BF51" s="132"/>
      <c r="BG51" s="132" t="s">
        <v>1675</v>
      </c>
    </row>
    <row r="52" spans="1:59">
      <c r="A52" s="132" t="s">
        <v>1769</v>
      </c>
      <c r="B52" s="132" t="s">
        <v>1684</v>
      </c>
      <c r="C52" s="133" t="s">
        <v>1685</v>
      </c>
      <c r="D52" s="134">
        <v>9151</v>
      </c>
      <c r="E52" s="135">
        <v>90151</v>
      </c>
      <c r="F52" s="133" t="s">
        <v>1686</v>
      </c>
      <c r="G52" s="136">
        <v>12150996</v>
      </c>
      <c r="H52" s="137">
        <v>195</v>
      </c>
      <c r="I52" s="133" t="s">
        <v>1682</v>
      </c>
      <c r="J52" s="138" t="s">
        <v>1681</v>
      </c>
      <c r="K52" s="138">
        <v>195</v>
      </c>
      <c r="L52" s="139"/>
      <c r="M52" s="140">
        <v>8293151</v>
      </c>
      <c r="N52" s="140"/>
      <c r="O52" s="140">
        <v>0</v>
      </c>
      <c r="P52" s="140"/>
      <c r="Q52" s="140">
        <v>0</v>
      </c>
      <c r="R52" s="140"/>
      <c r="S52" s="140">
        <v>0</v>
      </c>
      <c r="T52" s="140"/>
      <c r="U52" s="140">
        <v>0</v>
      </c>
      <c r="V52" s="140"/>
      <c r="W52" s="140">
        <v>0</v>
      </c>
      <c r="X52" s="140"/>
      <c r="Y52" s="140">
        <v>0</v>
      </c>
      <c r="Z52" s="140"/>
      <c r="AA52" s="137">
        <v>0</v>
      </c>
      <c r="AB52" s="141"/>
      <c r="AC52" s="142"/>
      <c r="AD52" s="141">
        <v>2539026</v>
      </c>
      <c r="AE52" s="141"/>
      <c r="AF52" s="141">
        <v>0</v>
      </c>
      <c r="AG52" s="141"/>
      <c r="AH52" s="141">
        <v>0</v>
      </c>
      <c r="AI52" s="141"/>
      <c r="AJ52" s="141">
        <v>0</v>
      </c>
      <c r="AK52" s="141"/>
      <c r="AL52" s="141">
        <v>0</v>
      </c>
      <c r="AM52" s="141"/>
      <c r="AN52" s="141">
        <v>0</v>
      </c>
      <c r="AO52" s="141"/>
      <c r="AP52" s="141">
        <v>0</v>
      </c>
      <c r="AQ52" s="132"/>
      <c r="AR52" s="143"/>
      <c r="AS52" s="144">
        <v>0.30620000000000003</v>
      </c>
      <c r="AT52" s="144"/>
      <c r="AU52" s="144"/>
      <c r="AV52" s="144"/>
      <c r="AW52" s="144"/>
      <c r="AX52" s="144"/>
      <c r="AY52" s="144"/>
      <c r="AZ52" s="144"/>
      <c r="BA52" s="144"/>
      <c r="BB52" s="144"/>
      <c r="BC52" s="144"/>
      <c r="BD52" s="144"/>
      <c r="BE52" s="144"/>
      <c r="BF52" s="132"/>
      <c r="BG52" s="132" t="s">
        <v>1675</v>
      </c>
    </row>
    <row r="53" spans="1:59">
      <c r="A53" s="132" t="s">
        <v>1770</v>
      </c>
      <c r="B53" s="132" t="s">
        <v>1771</v>
      </c>
      <c r="C53" s="133" t="s">
        <v>1685</v>
      </c>
      <c r="D53" s="134">
        <v>9134</v>
      </c>
      <c r="E53" s="135">
        <v>90134</v>
      </c>
      <c r="F53" s="133" t="s">
        <v>1686</v>
      </c>
      <c r="G53" s="136">
        <v>3281212</v>
      </c>
      <c r="H53" s="137">
        <v>141</v>
      </c>
      <c r="I53" s="133" t="s">
        <v>1682</v>
      </c>
      <c r="J53" s="138" t="s">
        <v>1681</v>
      </c>
      <c r="K53" s="138">
        <v>111</v>
      </c>
      <c r="L53" s="139"/>
      <c r="M53" s="140">
        <v>3805923</v>
      </c>
      <c r="N53" s="140"/>
      <c r="O53" s="140">
        <v>0</v>
      </c>
      <c r="P53" s="140"/>
      <c r="Q53" s="140">
        <v>0</v>
      </c>
      <c r="R53" s="140"/>
      <c r="S53" s="140">
        <v>0</v>
      </c>
      <c r="T53" s="140"/>
      <c r="U53" s="140">
        <v>0</v>
      </c>
      <c r="V53" s="140"/>
      <c r="W53" s="140">
        <v>0</v>
      </c>
      <c r="X53" s="140"/>
      <c r="Y53" s="140">
        <v>0</v>
      </c>
      <c r="Z53" s="140"/>
      <c r="AA53" s="137">
        <v>0</v>
      </c>
      <c r="AB53" s="141"/>
      <c r="AC53" s="142"/>
      <c r="AD53" s="141">
        <v>1179829</v>
      </c>
      <c r="AE53" s="141"/>
      <c r="AF53" s="141">
        <v>0</v>
      </c>
      <c r="AG53" s="141"/>
      <c r="AH53" s="141">
        <v>0</v>
      </c>
      <c r="AI53" s="141"/>
      <c r="AJ53" s="141">
        <v>0</v>
      </c>
      <c r="AK53" s="141"/>
      <c r="AL53" s="141">
        <v>0</v>
      </c>
      <c r="AM53" s="141"/>
      <c r="AN53" s="141">
        <v>0</v>
      </c>
      <c r="AO53" s="141"/>
      <c r="AP53" s="141">
        <v>0</v>
      </c>
      <c r="AQ53" s="132"/>
      <c r="AR53" s="143"/>
      <c r="AS53" s="144">
        <v>0.31</v>
      </c>
      <c r="AT53" s="144"/>
      <c r="AU53" s="144"/>
      <c r="AV53" s="144"/>
      <c r="AW53" s="144"/>
      <c r="AX53" s="144"/>
      <c r="AY53" s="144"/>
      <c r="AZ53" s="144"/>
      <c r="BA53" s="144"/>
      <c r="BB53" s="144"/>
      <c r="BC53" s="144"/>
      <c r="BD53" s="144"/>
      <c r="BE53" s="144"/>
      <c r="BF53" s="132"/>
      <c r="BG53" s="132" t="s">
        <v>1675</v>
      </c>
    </row>
    <row r="54" spans="1:59">
      <c r="A54" s="132" t="s">
        <v>1772</v>
      </c>
      <c r="B54" s="132" t="s">
        <v>1773</v>
      </c>
      <c r="C54" s="133" t="s">
        <v>1753</v>
      </c>
      <c r="D54" s="134">
        <v>3073</v>
      </c>
      <c r="E54" s="135">
        <v>30073</v>
      </c>
      <c r="F54" s="133" t="s">
        <v>1686</v>
      </c>
      <c r="G54" s="136">
        <v>4586770</v>
      </c>
      <c r="H54" s="137">
        <v>99</v>
      </c>
      <c r="I54" s="133" t="s">
        <v>1682</v>
      </c>
      <c r="J54" s="138" t="s">
        <v>1681</v>
      </c>
      <c r="K54" s="138">
        <v>99</v>
      </c>
      <c r="L54" s="139"/>
      <c r="M54" s="140">
        <v>1430638</v>
      </c>
      <c r="N54" s="140"/>
      <c r="O54" s="140">
        <v>0</v>
      </c>
      <c r="P54" s="140"/>
      <c r="Q54" s="140">
        <v>0</v>
      </c>
      <c r="R54" s="140"/>
      <c r="S54" s="140">
        <v>0</v>
      </c>
      <c r="T54" s="140"/>
      <c r="U54" s="140">
        <v>0</v>
      </c>
      <c r="V54" s="140"/>
      <c r="W54" s="140">
        <v>0</v>
      </c>
      <c r="X54" s="140"/>
      <c r="Y54" s="140">
        <v>0</v>
      </c>
      <c r="Z54" s="140"/>
      <c r="AA54" s="137">
        <v>0</v>
      </c>
      <c r="AB54" s="141"/>
      <c r="AC54" s="142"/>
      <c r="AD54" s="141">
        <v>333956</v>
      </c>
      <c r="AE54" s="141"/>
      <c r="AF54" s="141">
        <v>0</v>
      </c>
      <c r="AG54" s="141"/>
      <c r="AH54" s="141">
        <v>0</v>
      </c>
      <c r="AI54" s="141"/>
      <c r="AJ54" s="141">
        <v>0</v>
      </c>
      <c r="AK54" s="141"/>
      <c r="AL54" s="141">
        <v>0</v>
      </c>
      <c r="AM54" s="141"/>
      <c r="AN54" s="141">
        <v>0</v>
      </c>
      <c r="AO54" s="141"/>
      <c r="AP54" s="141">
        <v>0</v>
      </c>
      <c r="AQ54" s="132"/>
      <c r="AR54" s="143"/>
      <c r="AS54" s="144">
        <v>0.2334</v>
      </c>
      <c r="AT54" s="144"/>
      <c r="AU54" s="144"/>
      <c r="AV54" s="144"/>
      <c r="AW54" s="144"/>
      <c r="AX54" s="144"/>
      <c r="AY54" s="144"/>
      <c r="AZ54" s="144"/>
      <c r="BA54" s="144"/>
      <c r="BB54" s="144"/>
      <c r="BC54" s="144"/>
      <c r="BD54" s="144"/>
      <c r="BE54" s="144"/>
      <c r="BF54" s="132"/>
      <c r="BG54" s="132" t="s">
        <v>1675</v>
      </c>
    </row>
    <row r="55" spans="1:59">
      <c r="A55" s="132" t="s">
        <v>1774</v>
      </c>
      <c r="B55" s="132" t="s">
        <v>1775</v>
      </c>
      <c r="C55" s="133" t="s">
        <v>1678</v>
      </c>
      <c r="D55" s="134">
        <v>2075</v>
      </c>
      <c r="E55" s="135">
        <v>20075</v>
      </c>
      <c r="F55" s="133" t="s">
        <v>1686</v>
      </c>
      <c r="G55" s="136">
        <v>5441567</v>
      </c>
      <c r="H55" s="137">
        <v>78</v>
      </c>
      <c r="I55" s="133" t="s">
        <v>1673</v>
      </c>
      <c r="J55" s="138" t="s">
        <v>1674</v>
      </c>
      <c r="K55" s="138">
        <v>78</v>
      </c>
      <c r="L55" s="139"/>
      <c r="M55" s="140">
        <v>0</v>
      </c>
      <c r="N55" s="140"/>
      <c r="O55" s="140">
        <v>0</v>
      </c>
      <c r="P55" s="140"/>
      <c r="Q55" s="140">
        <v>0</v>
      </c>
      <c r="R55" s="140"/>
      <c r="S55" s="140">
        <v>0</v>
      </c>
      <c r="T55" s="140"/>
      <c r="U55" s="140">
        <v>0</v>
      </c>
      <c r="V55" s="140"/>
      <c r="W55" s="140">
        <v>0</v>
      </c>
      <c r="X55" s="140"/>
      <c r="Y55" s="140">
        <v>32179173</v>
      </c>
      <c r="Z55" s="140"/>
      <c r="AA55" s="137">
        <v>0</v>
      </c>
      <c r="AB55" s="141"/>
      <c r="AC55" s="142"/>
      <c r="AD55" s="141">
        <v>0</v>
      </c>
      <c r="AE55" s="141"/>
      <c r="AF55" s="141">
        <v>0</v>
      </c>
      <c r="AG55" s="141"/>
      <c r="AH55" s="141">
        <v>0</v>
      </c>
      <c r="AI55" s="141"/>
      <c r="AJ55" s="141">
        <v>0</v>
      </c>
      <c r="AK55" s="141"/>
      <c r="AL55" s="141">
        <v>0</v>
      </c>
      <c r="AM55" s="141"/>
      <c r="AN55" s="141">
        <v>4661254</v>
      </c>
      <c r="AO55" s="141"/>
      <c r="AP55" s="141">
        <v>0</v>
      </c>
      <c r="AQ55" s="132"/>
      <c r="AR55" s="143"/>
      <c r="AS55" s="144"/>
      <c r="AT55" s="144"/>
      <c r="AU55" s="144"/>
      <c r="AV55" s="144"/>
      <c r="AW55" s="144"/>
      <c r="AX55" s="144"/>
      <c r="AY55" s="144"/>
      <c r="AZ55" s="144"/>
      <c r="BA55" s="144"/>
      <c r="BB55" s="144"/>
      <c r="BC55" s="144">
        <v>0.1449</v>
      </c>
      <c r="BD55" s="144"/>
      <c r="BE55" s="144"/>
      <c r="BF55" s="132"/>
      <c r="BG55" s="132" t="s">
        <v>1675</v>
      </c>
    </row>
    <row r="56" spans="1:59">
      <c r="A56" s="132" t="s">
        <v>1776</v>
      </c>
      <c r="B56" s="132" t="s">
        <v>1777</v>
      </c>
      <c r="C56" s="133" t="s">
        <v>1778</v>
      </c>
      <c r="D56" s="134">
        <v>5104</v>
      </c>
      <c r="E56" s="135">
        <v>50104</v>
      </c>
      <c r="F56" s="133" t="s">
        <v>1686</v>
      </c>
      <c r="G56" s="136">
        <v>8608208</v>
      </c>
      <c r="H56" s="137">
        <v>70</v>
      </c>
      <c r="I56" s="133" t="s">
        <v>1682</v>
      </c>
      <c r="J56" s="138" t="s">
        <v>1674</v>
      </c>
      <c r="K56" s="138">
        <v>70</v>
      </c>
      <c r="L56" s="139"/>
      <c r="M56" s="140">
        <v>0</v>
      </c>
      <c r="N56" s="140"/>
      <c r="O56" s="140">
        <v>0</v>
      </c>
      <c r="P56" s="140"/>
      <c r="Q56" s="140">
        <v>0</v>
      </c>
      <c r="R56" s="140"/>
      <c r="S56" s="140">
        <v>0</v>
      </c>
      <c r="T56" s="140"/>
      <c r="U56" s="140">
        <v>0</v>
      </c>
      <c r="V56" s="140"/>
      <c r="W56" s="140">
        <v>0</v>
      </c>
      <c r="X56" s="140"/>
      <c r="Y56" s="140">
        <v>18158000</v>
      </c>
      <c r="Z56" s="140"/>
      <c r="AA56" s="137">
        <v>0</v>
      </c>
      <c r="AB56" s="141"/>
      <c r="AC56" s="142"/>
      <c r="AD56" s="141">
        <v>0</v>
      </c>
      <c r="AE56" s="141"/>
      <c r="AF56" s="141">
        <v>0</v>
      </c>
      <c r="AG56" s="141"/>
      <c r="AH56" s="141">
        <v>0</v>
      </c>
      <c r="AI56" s="141"/>
      <c r="AJ56" s="141">
        <v>0</v>
      </c>
      <c r="AK56" s="141"/>
      <c r="AL56" s="141">
        <v>0</v>
      </c>
      <c r="AM56" s="141"/>
      <c r="AN56" s="141">
        <v>3510093</v>
      </c>
      <c r="AO56" s="141"/>
      <c r="AP56" s="141">
        <v>0</v>
      </c>
      <c r="AQ56" s="132"/>
      <c r="AR56" s="143"/>
      <c r="AS56" s="144"/>
      <c r="AT56" s="144"/>
      <c r="AU56" s="144"/>
      <c r="AV56" s="144"/>
      <c r="AW56" s="144"/>
      <c r="AX56" s="144"/>
      <c r="AY56" s="144"/>
      <c r="AZ56" s="144"/>
      <c r="BA56" s="144"/>
      <c r="BB56" s="144"/>
      <c r="BC56" s="144">
        <v>0.1933</v>
      </c>
      <c r="BD56" s="144"/>
      <c r="BE56" s="144"/>
      <c r="BF56" s="132"/>
      <c r="BG56" s="132" t="s">
        <v>1675</v>
      </c>
    </row>
    <row r="57" spans="1:59">
      <c r="A57" s="132" t="s">
        <v>1779</v>
      </c>
      <c r="B57" s="132" t="s">
        <v>1780</v>
      </c>
      <c r="C57" s="133" t="s">
        <v>1711</v>
      </c>
      <c r="D57" s="134">
        <v>4077</v>
      </c>
      <c r="E57" s="135">
        <v>40077</v>
      </c>
      <c r="F57" s="133" t="s">
        <v>1686</v>
      </c>
      <c r="G57" s="136">
        <v>5502379</v>
      </c>
      <c r="H57" s="137">
        <v>65</v>
      </c>
      <c r="I57" s="133" t="s">
        <v>1682</v>
      </c>
      <c r="J57" s="138" t="s">
        <v>1681</v>
      </c>
      <c r="K57" s="138">
        <v>43</v>
      </c>
      <c r="L57" s="139"/>
      <c r="M57" s="140">
        <v>2838234</v>
      </c>
      <c r="N57" s="140"/>
      <c r="O57" s="140">
        <v>0</v>
      </c>
      <c r="P57" s="140"/>
      <c r="Q57" s="140">
        <v>0</v>
      </c>
      <c r="R57" s="140"/>
      <c r="S57" s="140">
        <v>0</v>
      </c>
      <c r="T57" s="140"/>
      <c r="U57" s="140">
        <v>0</v>
      </c>
      <c r="V57" s="140"/>
      <c r="W57" s="140">
        <v>0</v>
      </c>
      <c r="X57" s="140"/>
      <c r="Y57" s="140">
        <v>0</v>
      </c>
      <c r="Z57" s="140"/>
      <c r="AA57" s="137">
        <v>0</v>
      </c>
      <c r="AB57" s="141"/>
      <c r="AC57" s="142"/>
      <c r="AD57" s="141">
        <v>1018267</v>
      </c>
      <c r="AE57" s="141"/>
      <c r="AF57" s="141">
        <v>0</v>
      </c>
      <c r="AG57" s="141"/>
      <c r="AH57" s="141">
        <v>0</v>
      </c>
      <c r="AI57" s="141"/>
      <c r="AJ57" s="141">
        <v>0</v>
      </c>
      <c r="AK57" s="141"/>
      <c r="AL57" s="141">
        <v>0</v>
      </c>
      <c r="AM57" s="141"/>
      <c r="AN57" s="141">
        <v>0</v>
      </c>
      <c r="AO57" s="141"/>
      <c r="AP57" s="141">
        <v>0</v>
      </c>
      <c r="AQ57" s="132"/>
      <c r="AR57" s="143"/>
      <c r="AS57" s="144">
        <v>0.35880000000000001</v>
      </c>
      <c r="AT57" s="144"/>
      <c r="AU57" s="144"/>
      <c r="AV57" s="144"/>
      <c r="AW57" s="144"/>
      <c r="AX57" s="144"/>
      <c r="AY57" s="144"/>
      <c r="AZ57" s="144"/>
      <c r="BA57" s="144"/>
      <c r="BB57" s="144"/>
      <c r="BC57" s="144"/>
      <c r="BD57" s="144"/>
      <c r="BE57" s="144"/>
      <c r="BF57" s="132"/>
      <c r="BG57" s="132" t="s">
        <v>1675</v>
      </c>
    </row>
    <row r="58" spans="1:59">
      <c r="A58" s="132" t="s">
        <v>1781</v>
      </c>
      <c r="B58" s="132" t="s">
        <v>1782</v>
      </c>
      <c r="C58" s="133" t="s">
        <v>1783</v>
      </c>
      <c r="D58" s="134">
        <v>6111</v>
      </c>
      <c r="E58" s="135">
        <v>60111</v>
      </c>
      <c r="F58" s="133" t="s">
        <v>1686</v>
      </c>
      <c r="G58" s="136">
        <v>741318</v>
      </c>
      <c r="H58" s="137">
        <v>58</v>
      </c>
      <c r="I58" s="133" t="s">
        <v>1682</v>
      </c>
      <c r="J58" s="138" t="s">
        <v>1681</v>
      </c>
      <c r="K58" s="138">
        <v>25</v>
      </c>
      <c r="L58" s="139"/>
      <c r="M58" s="140">
        <v>0</v>
      </c>
      <c r="N58" s="140"/>
      <c r="O58" s="140">
        <v>0</v>
      </c>
      <c r="P58" s="140"/>
      <c r="Q58" s="140">
        <v>0</v>
      </c>
      <c r="R58" s="140"/>
      <c r="S58" s="140">
        <v>0</v>
      </c>
      <c r="T58" s="140"/>
      <c r="U58" s="140">
        <v>792273</v>
      </c>
      <c r="V58" s="140"/>
      <c r="W58" s="140">
        <v>0</v>
      </c>
      <c r="X58" s="140"/>
      <c r="Y58" s="140">
        <v>0</v>
      </c>
      <c r="Z58" s="140"/>
      <c r="AA58" s="137">
        <v>0</v>
      </c>
      <c r="AB58" s="141"/>
      <c r="AC58" s="142"/>
      <c r="AD58" s="141">
        <v>350453</v>
      </c>
      <c r="AE58" s="141"/>
      <c r="AF58" s="141">
        <v>0</v>
      </c>
      <c r="AG58" s="141"/>
      <c r="AH58" s="141">
        <v>0</v>
      </c>
      <c r="AI58" s="141"/>
      <c r="AJ58" s="141">
        <v>0</v>
      </c>
      <c r="AK58" s="141"/>
      <c r="AL58" s="141">
        <v>0</v>
      </c>
      <c r="AM58" s="141"/>
      <c r="AN58" s="141">
        <v>0</v>
      </c>
      <c r="AO58" s="141"/>
      <c r="AP58" s="141">
        <v>0</v>
      </c>
      <c r="AQ58" s="132"/>
      <c r="AR58" s="143"/>
      <c r="AS58" s="144"/>
      <c r="AT58" s="144"/>
      <c r="AU58" s="144"/>
      <c r="AV58" s="144"/>
      <c r="AW58" s="144"/>
      <c r="AX58" s="144"/>
      <c r="AY58" s="144"/>
      <c r="AZ58" s="144"/>
      <c r="BA58" s="144"/>
      <c r="BB58" s="144"/>
      <c r="BC58" s="144"/>
      <c r="BD58" s="144"/>
      <c r="BE58" s="144"/>
      <c r="BF58" s="132"/>
      <c r="BG58" s="132" t="s">
        <v>1675</v>
      </c>
    </row>
    <row r="59" spans="1:59">
      <c r="A59" s="132" t="s">
        <v>1784</v>
      </c>
      <c r="B59" s="132" t="s">
        <v>1785</v>
      </c>
      <c r="C59" s="133" t="s">
        <v>1786</v>
      </c>
      <c r="D59" s="134">
        <v>4094</v>
      </c>
      <c r="E59" s="135">
        <v>40094</v>
      </c>
      <c r="F59" s="133" t="s">
        <v>1708</v>
      </c>
      <c r="G59" s="136">
        <v>2148346</v>
      </c>
      <c r="H59" s="137">
        <v>54</v>
      </c>
      <c r="I59" s="133" t="s">
        <v>1673</v>
      </c>
      <c r="J59" s="138" t="s">
        <v>1681</v>
      </c>
      <c r="K59" s="138">
        <v>32</v>
      </c>
      <c r="L59" s="139"/>
      <c r="M59" s="140">
        <v>0</v>
      </c>
      <c r="N59" s="140"/>
      <c r="O59" s="140">
        <v>0</v>
      </c>
      <c r="P59" s="140"/>
      <c r="Q59" s="140">
        <v>0</v>
      </c>
      <c r="R59" s="140"/>
      <c r="S59" s="140">
        <v>0</v>
      </c>
      <c r="T59" s="140"/>
      <c r="U59" s="140">
        <v>0</v>
      </c>
      <c r="V59" s="140"/>
      <c r="W59" s="140">
        <v>0</v>
      </c>
      <c r="X59" s="140"/>
      <c r="Y59" s="140">
        <v>4009792</v>
      </c>
      <c r="Z59" s="140"/>
      <c r="AA59" s="137">
        <v>0</v>
      </c>
      <c r="AB59" s="141"/>
      <c r="AC59" s="142"/>
      <c r="AD59" s="141">
        <v>0</v>
      </c>
      <c r="AE59" s="141"/>
      <c r="AF59" s="141">
        <v>0</v>
      </c>
      <c r="AG59" s="141"/>
      <c r="AH59" s="141">
        <v>0</v>
      </c>
      <c r="AI59" s="141"/>
      <c r="AJ59" s="141">
        <v>0</v>
      </c>
      <c r="AK59" s="141"/>
      <c r="AL59" s="141">
        <v>0</v>
      </c>
      <c r="AM59" s="141"/>
      <c r="AN59" s="141">
        <v>1432878</v>
      </c>
      <c r="AO59" s="141"/>
      <c r="AP59" s="141">
        <v>0</v>
      </c>
      <c r="AQ59" s="132"/>
      <c r="AR59" s="143"/>
      <c r="AS59" s="144"/>
      <c r="AT59" s="144"/>
      <c r="AU59" s="144"/>
      <c r="AV59" s="144"/>
      <c r="AW59" s="144"/>
      <c r="AX59" s="144"/>
      <c r="AY59" s="144"/>
      <c r="AZ59" s="144"/>
      <c r="BA59" s="144"/>
      <c r="BB59" s="144"/>
      <c r="BC59" s="144">
        <v>0.35730000000000001</v>
      </c>
      <c r="BD59" s="144"/>
      <c r="BE59" s="144"/>
      <c r="BF59" s="132"/>
      <c r="BG59" s="132" t="s">
        <v>1675</v>
      </c>
    </row>
    <row r="60" spans="1:59">
      <c r="A60" s="132" t="s">
        <v>1787</v>
      </c>
      <c r="B60" s="132" t="s">
        <v>1788</v>
      </c>
      <c r="C60" s="133" t="s">
        <v>1789</v>
      </c>
      <c r="D60" s="134">
        <v>4159</v>
      </c>
      <c r="E60" s="135">
        <v>40159</v>
      </c>
      <c r="F60" s="133" t="s">
        <v>1686</v>
      </c>
      <c r="G60" s="136">
        <v>969587</v>
      </c>
      <c r="H60" s="137">
        <v>46</v>
      </c>
      <c r="I60" s="133" t="s">
        <v>1682</v>
      </c>
      <c r="J60" s="138" t="s">
        <v>1681</v>
      </c>
      <c r="K60" s="138">
        <v>8</v>
      </c>
      <c r="L60" s="139"/>
      <c r="M60" s="140">
        <v>195054</v>
      </c>
      <c r="N60" s="140"/>
      <c r="O60" s="140">
        <v>0</v>
      </c>
      <c r="P60" s="140"/>
      <c r="Q60" s="140">
        <v>0</v>
      </c>
      <c r="R60" s="140"/>
      <c r="S60" s="140">
        <v>0</v>
      </c>
      <c r="T60" s="140"/>
      <c r="U60" s="140">
        <v>0</v>
      </c>
      <c r="V60" s="140"/>
      <c r="W60" s="140">
        <v>0</v>
      </c>
      <c r="X60" s="140"/>
      <c r="Y60" s="140">
        <v>0</v>
      </c>
      <c r="Z60" s="140"/>
      <c r="AA60" s="137">
        <v>0</v>
      </c>
      <c r="AB60" s="141"/>
      <c r="AC60" s="142"/>
      <c r="AD60" s="141">
        <v>71832</v>
      </c>
      <c r="AE60" s="141"/>
      <c r="AF60" s="141">
        <v>0</v>
      </c>
      <c r="AG60" s="141"/>
      <c r="AH60" s="141">
        <v>0</v>
      </c>
      <c r="AI60" s="141"/>
      <c r="AJ60" s="141">
        <v>0</v>
      </c>
      <c r="AK60" s="141"/>
      <c r="AL60" s="141">
        <v>0</v>
      </c>
      <c r="AM60" s="141"/>
      <c r="AN60" s="141">
        <v>0</v>
      </c>
      <c r="AO60" s="141"/>
      <c r="AP60" s="141">
        <v>0</v>
      </c>
      <c r="AQ60" s="132"/>
      <c r="AR60" s="143"/>
      <c r="AS60" s="144">
        <v>0.36830000000000002</v>
      </c>
      <c r="AT60" s="144"/>
      <c r="AU60" s="144"/>
      <c r="AV60" s="144"/>
      <c r="AW60" s="144"/>
      <c r="AX60" s="144"/>
      <c r="AY60" s="144"/>
      <c r="AZ60" s="144"/>
      <c r="BA60" s="144"/>
      <c r="BB60" s="144"/>
      <c r="BC60" s="144"/>
      <c r="BD60" s="144"/>
      <c r="BE60" s="144"/>
      <c r="BF60" s="132"/>
      <c r="BG60" s="132" t="s">
        <v>1675</v>
      </c>
    </row>
    <row r="61" spans="1:59">
      <c r="A61" s="132" t="s">
        <v>1790</v>
      </c>
      <c r="B61" s="132" t="s">
        <v>1791</v>
      </c>
      <c r="C61" s="133" t="s">
        <v>1670</v>
      </c>
      <c r="D61" s="134">
        <v>2099</v>
      </c>
      <c r="E61" s="135">
        <v>20099</v>
      </c>
      <c r="F61" s="133" t="s">
        <v>1671</v>
      </c>
      <c r="G61" s="136">
        <v>18351295</v>
      </c>
      <c r="H61" s="137">
        <v>44</v>
      </c>
      <c r="I61" s="133" t="s">
        <v>1673</v>
      </c>
      <c r="J61" s="138" t="s">
        <v>1674</v>
      </c>
      <c r="K61" s="138">
        <v>44</v>
      </c>
      <c r="L61" s="139"/>
      <c r="M61" s="140">
        <v>0</v>
      </c>
      <c r="N61" s="140"/>
      <c r="O61" s="140">
        <v>0</v>
      </c>
      <c r="P61" s="140"/>
      <c r="Q61" s="140">
        <v>0</v>
      </c>
      <c r="R61" s="140"/>
      <c r="S61" s="140">
        <v>0</v>
      </c>
      <c r="T61" s="140"/>
      <c r="U61" s="140">
        <v>0</v>
      </c>
      <c r="V61" s="140"/>
      <c r="W61" s="140">
        <v>0</v>
      </c>
      <c r="X61" s="140"/>
      <c r="Y61" s="140">
        <v>27982542</v>
      </c>
      <c r="Z61" s="140"/>
      <c r="AA61" s="137">
        <v>0</v>
      </c>
      <c r="AB61" s="141"/>
      <c r="AC61" s="142"/>
      <c r="AD61" s="141">
        <v>0</v>
      </c>
      <c r="AE61" s="141"/>
      <c r="AF61" s="141">
        <v>0</v>
      </c>
      <c r="AG61" s="141"/>
      <c r="AH61" s="141">
        <v>0</v>
      </c>
      <c r="AI61" s="141"/>
      <c r="AJ61" s="141">
        <v>0</v>
      </c>
      <c r="AK61" s="141"/>
      <c r="AL61" s="141">
        <v>0</v>
      </c>
      <c r="AM61" s="141"/>
      <c r="AN61" s="141">
        <v>2267541</v>
      </c>
      <c r="AO61" s="141"/>
      <c r="AP61" s="141">
        <v>0</v>
      </c>
      <c r="AQ61" s="132"/>
      <c r="AR61" s="143"/>
      <c r="AS61" s="144"/>
      <c r="AT61" s="144"/>
      <c r="AU61" s="144"/>
      <c r="AV61" s="144"/>
      <c r="AW61" s="144"/>
      <c r="AX61" s="144"/>
      <c r="AY61" s="144"/>
      <c r="AZ61" s="144"/>
      <c r="BA61" s="144"/>
      <c r="BB61" s="144"/>
      <c r="BC61" s="144">
        <v>8.1000000000000003E-2</v>
      </c>
      <c r="BD61" s="144"/>
      <c r="BE61" s="144"/>
      <c r="BF61" s="132"/>
      <c r="BG61" s="132" t="s">
        <v>1675</v>
      </c>
    </row>
    <row r="62" spans="1:59">
      <c r="A62" s="132" t="s">
        <v>1792</v>
      </c>
      <c r="B62" s="132" t="s">
        <v>1793</v>
      </c>
      <c r="C62" s="133" t="s">
        <v>1794</v>
      </c>
      <c r="D62" s="134">
        <v>1102</v>
      </c>
      <c r="E62" s="135">
        <v>10102</v>
      </c>
      <c r="F62" s="133" t="s">
        <v>1708</v>
      </c>
      <c r="G62" s="136">
        <v>924859</v>
      </c>
      <c r="H62" s="137">
        <v>43</v>
      </c>
      <c r="I62" s="133" t="s">
        <v>1682</v>
      </c>
      <c r="J62" s="138" t="s">
        <v>1681</v>
      </c>
      <c r="K62" s="138">
        <v>28</v>
      </c>
      <c r="L62" s="139"/>
      <c r="M62" s="140">
        <v>1678569</v>
      </c>
      <c r="N62" s="140"/>
      <c r="O62" s="140">
        <v>0</v>
      </c>
      <c r="P62" s="140"/>
      <c r="Q62" s="140">
        <v>0</v>
      </c>
      <c r="R62" s="140"/>
      <c r="S62" s="140">
        <v>0</v>
      </c>
      <c r="T62" s="140"/>
      <c r="U62" s="140">
        <v>0</v>
      </c>
      <c r="V62" s="140"/>
      <c r="W62" s="140">
        <v>0</v>
      </c>
      <c r="X62" s="140"/>
      <c r="Y62" s="140">
        <v>0</v>
      </c>
      <c r="Z62" s="140"/>
      <c r="AA62" s="137">
        <v>0</v>
      </c>
      <c r="AB62" s="141"/>
      <c r="AC62" s="142"/>
      <c r="AD62" s="141">
        <v>724004</v>
      </c>
      <c r="AE62" s="141"/>
      <c r="AF62" s="141">
        <v>0</v>
      </c>
      <c r="AG62" s="141"/>
      <c r="AH62" s="141">
        <v>0</v>
      </c>
      <c r="AI62" s="141"/>
      <c r="AJ62" s="141">
        <v>0</v>
      </c>
      <c r="AK62" s="141"/>
      <c r="AL62" s="141">
        <v>0</v>
      </c>
      <c r="AM62" s="141"/>
      <c r="AN62" s="141">
        <v>0</v>
      </c>
      <c r="AO62" s="141"/>
      <c r="AP62" s="141">
        <v>0</v>
      </c>
      <c r="AQ62" s="132"/>
      <c r="AR62" s="143"/>
      <c r="AS62" s="144">
        <v>0.43130000000000002</v>
      </c>
      <c r="AT62" s="144"/>
      <c r="AU62" s="144"/>
      <c r="AV62" s="144"/>
      <c r="AW62" s="144"/>
      <c r="AX62" s="144"/>
      <c r="AY62" s="144"/>
      <c r="AZ62" s="144"/>
      <c r="BA62" s="144"/>
      <c r="BB62" s="144"/>
      <c r="BC62" s="144"/>
      <c r="BD62" s="144"/>
      <c r="BE62" s="144"/>
      <c r="BF62" s="132"/>
      <c r="BG62" s="132" t="s">
        <v>1675</v>
      </c>
    </row>
    <row r="63" spans="1:59">
      <c r="A63" s="132" t="s">
        <v>1795</v>
      </c>
      <c r="B63" s="132" t="s">
        <v>1796</v>
      </c>
      <c r="C63" s="133" t="s">
        <v>1797</v>
      </c>
      <c r="D63" s="134">
        <v>9209</v>
      </c>
      <c r="E63" s="135">
        <v>90209</v>
      </c>
      <c r="F63" s="133" t="s">
        <v>1679</v>
      </c>
      <c r="G63" s="136">
        <v>3629114</v>
      </c>
      <c r="H63" s="137">
        <v>38</v>
      </c>
      <c r="I63" s="133" t="s">
        <v>1680</v>
      </c>
      <c r="J63" s="138" t="s">
        <v>1681</v>
      </c>
      <c r="K63" s="138">
        <v>38</v>
      </c>
      <c r="L63" s="139"/>
      <c r="M63" s="140">
        <v>0</v>
      </c>
      <c r="N63" s="140"/>
      <c r="O63" s="140">
        <v>0</v>
      </c>
      <c r="P63" s="140"/>
      <c r="Q63" s="140">
        <v>0</v>
      </c>
      <c r="R63" s="140"/>
      <c r="S63" s="140">
        <v>0</v>
      </c>
      <c r="T63" s="140"/>
      <c r="U63" s="140">
        <v>0</v>
      </c>
      <c r="V63" s="140"/>
      <c r="W63" s="140">
        <v>0</v>
      </c>
      <c r="X63" s="140"/>
      <c r="Y63" s="140">
        <v>23474521</v>
      </c>
      <c r="Z63" s="140"/>
      <c r="AA63" s="137">
        <v>0</v>
      </c>
      <c r="AB63" s="141"/>
      <c r="AC63" s="142"/>
      <c r="AD63" s="141">
        <v>0</v>
      </c>
      <c r="AE63" s="141"/>
      <c r="AF63" s="141">
        <v>0</v>
      </c>
      <c r="AG63" s="141"/>
      <c r="AH63" s="141">
        <v>0</v>
      </c>
      <c r="AI63" s="141"/>
      <c r="AJ63" s="141">
        <v>0</v>
      </c>
      <c r="AK63" s="141"/>
      <c r="AL63" s="141">
        <v>0</v>
      </c>
      <c r="AM63" s="141"/>
      <c r="AN63" s="141">
        <v>3452467</v>
      </c>
      <c r="AO63" s="141"/>
      <c r="AP63" s="141">
        <v>0</v>
      </c>
      <c r="AQ63" s="132"/>
      <c r="AR63" s="143"/>
      <c r="AS63" s="144"/>
      <c r="AT63" s="144"/>
      <c r="AU63" s="144"/>
      <c r="AV63" s="144"/>
      <c r="AW63" s="144"/>
      <c r="AX63" s="144"/>
      <c r="AY63" s="144"/>
      <c r="AZ63" s="144"/>
      <c r="BA63" s="144"/>
      <c r="BB63" s="144"/>
      <c r="BC63" s="144">
        <v>0.14710000000000001</v>
      </c>
      <c r="BD63" s="144"/>
      <c r="BE63" s="144"/>
      <c r="BF63" s="132"/>
      <c r="BG63" s="132" t="s">
        <v>1675</v>
      </c>
    </row>
    <row r="64" spans="1:59">
      <c r="A64" s="132" t="s">
        <v>1798</v>
      </c>
      <c r="B64" s="132" t="s">
        <v>1799</v>
      </c>
      <c r="C64" s="133" t="s">
        <v>1685</v>
      </c>
      <c r="D64" s="134">
        <v>9182</v>
      </c>
      <c r="E64" s="135">
        <v>90182</v>
      </c>
      <c r="F64" s="133" t="s">
        <v>1686</v>
      </c>
      <c r="G64" s="136">
        <v>370583</v>
      </c>
      <c r="H64" s="137">
        <v>35</v>
      </c>
      <c r="I64" s="133" t="s">
        <v>1682</v>
      </c>
      <c r="J64" s="138" t="s">
        <v>1681</v>
      </c>
      <c r="K64" s="138">
        <v>35</v>
      </c>
      <c r="L64" s="139"/>
      <c r="M64" s="140">
        <v>514210</v>
      </c>
      <c r="N64" s="140"/>
      <c r="O64" s="140">
        <v>0</v>
      </c>
      <c r="P64" s="140"/>
      <c r="Q64" s="140">
        <v>0</v>
      </c>
      <c r="R64" s="140"/>
      <c r="S64" s="140">
        <v>0</v>
      </c>
      <c r="T64" s="140"/>
      <c r="U64" s="140">
        <v>0</v>
      </c>
      <c r="V64" s="140"/>
      <c r="W64" s="140">
        <v>0</v>
      </c>
      <c r="X64" s="140"/>
      <c r="Y64" s="140">
        <v>0</v>
      </c>
      <c r="Z64" s="140"/>
      <c r="AA64" s="137">
        <v>0</v>
      </c>
      <c r="AB64" s="141"/>
      <c r="AC64" s="142"/>
      <c r="AD64" s="141">
        <v>130583</v>
      </c>
      <c r="AE64" s="141"/>
      <c r="AF64" s="141">
        <v>0</v>
      </c>
      <c r="AG64" s="141"/>
      <c r="AH64" s="141">
        <v>0</v>
      </c>
      <c r="AI64" s="141"/>
      <c r="AJ64" s="141">
        <v>0</v>
      </c>
      <c r="AK64" s="141"/>
      <c r="AL64" s="141">
        <v>0</v>
      </c>
      <c r="AM64" s="141"/>
      <c r="AN64" s="141">
        <v>0</v>
      </c>
      <c r="AO64" s="141"/>
      <c r="AP64" s="141">
        <v>0</v>
      </c>
      <c r="AQ64" s="132"/>
      <c r="AR64" s="143"/>
      <c r="AS64" s="144">
        <v>0.25390000000000001</v>
      </c>
      <c r="AT64" s="144"/>
      <c r="AU64" s="144"/>
      <c r="AV64" s="144"/>
      <c r="AW64" s="144"/>
      <c r="AX64" s="144"/>
      <c r="AY64" s="144"/>
      <c r="AZ64" s="144"/>
      <c r="BA64" s="144"/>
      <c r="BB64" s="144"/>
      <c r="BC64" s="144"/>
      <c r="BD64" s="144"/>
      <c r="BE64" s="144"/>
      <c r="BF64" s="132"/>
      <c r="BG64" s="132" t="s">
        <v>1675</v>
      </c>
    </row>
    <row r="65" spans="1:59">
      <c r="A65" s="132" t="s">
        <v>1800</v>
      </c>
      <c r="B65" s="132" t="s">
        <v>1801</v>
      </c>
      <c r="C65" s="133" t="s">
        <v>1711</v>
      </c>
      <c r="D65" s="134">
        <v>4232</v>
      </c>
      <c r="E65" s="135">
        <v>40232</v>
      </c>
      <c r="F65" s="133" t="s">
        <v>1708</v>
      </c>
      <c r="G65" s="136">
        <v>1510516</v>
      </c>
      <c r="H65" s="137">
        <v>25</v>
      </c>
      <c r="I65" s="133" t="s">
        <v>1682</v>
      </c>
      <c r="J65" s="138" t="s">
        <v>1681</v>
      </c>
      <c r="K65" s="138">
        <v>25</v>
      </c>
      <c r="L65" s="139"/>
      <c r="M65" s="140">
        <v>810032</v>
      </c>
      <c r="N65" s="140"/>
      <c r="O65" s="140">
        <v>0</v>
      </c>
      <c r="P65" s="140"/>
      <c r="Q65" s="140">
        <v>0</v>
      </c>
      <c r="R65" s="140"/>
      <c r="S65" s="140">
        <v>0</v>
      </c>
      <c r="T65" s="140"/>
      <c r="U65" s="140">
        <v>0</v>
      </c>
      <c r="V65" s="140"/>
      <c r="W65" s="140">
        <v>0</v>
      </c>
      <c r="X65" s="140"/>
      <c r="Y65" s="140">
        <v>0</v>
      </c>
      <c r="Z65" s="140"/>
      <c r="AA65" s="137">
        <v>0</v>
      </c>
      <c r="AB65" s="141"/>
      <c r="AC65" s="142"/>
      <c r="AD65" s="141">
        <v>486222</v>
      </c>
      <c r="AE65" s="141"/>
      <c r="AF65" s="141">
        <v>0</v>
      </c>
      <c r="AG65" s="141"/>
      <c r="AH65" s="141">
        <v>0</v>
      </c>
      <c r="AI65" s="141"/>
      <c r="AJ65" s="141">
        <v>0</v>
      </c>
      <c r="AK65" s="141"/>
      <c r="AL65" s="141">
        <v>0</v>
      </c>
      <c r="AM65" s="141"/>
      <c r="AN65" s="141">
        <v>0</v>
      </c>
      <c r="AO65" s="141"/>
      <c r="AP65" s="141">
        <v>0</v>
      </c>
      <c r="AQ65" s="132"/>
      <c r="AR65" s="143"/>
      <c r="AS65" s="144">
        <v>0.60029999999999994</v>
      </c>
      <c r="AT65" s="144"/>
      <c r="AU65" s="144"/>
      <c r="AV65" s="144"/>
      <c r="AW65" s="144"/>
      <c r="AX65" s="144"/>
      <c r="AY65" s="144"/>
      <c r="AZ65" s="144"/>
      <c r="BA65" s="144"/>
      <c r="BB65" s="144"/>
      <c r="BC65" s="144"/>
      <c r="BD65" s="144"/>
      <c r="BE65" s="144"/>
      <c r="BF65" s="132"/>
      <c r="BG65" s="132" t="s">
        <v>1675</v>
      </c>
    </row>
    <row r="66" spans="1:59">
      <c r="A66" s="132" t="s">
        <v>1802</v>
      </c>
      <c r="B66" s="132" t="s">
        <v>1729</v>
      </c>
      <c r="C66" s="133" t="s">
        <v>1803</v>
      </c>
      <c r="D66" s="134">
        <v>1115</v>
      </c>
      <c r="E66" s="135">
        <v>10115</v>
      </c>
      <c r="F66" s="133" t="s">
        <v>1686</v>
      </c>
      <c r="G66" s="136">
        <v>203914</v>
      </c>
      <c r="H66" s="137">
        <v>21</v>
      </c>
      <c r="I66" s="133" t="s">
        <v>1682</v>
      </c>
      <c r="J66" s="138" t="s">
        <v>1681</v>
      </c>
      <c r="K66" s="138">
        <v>21</v>
      </c>
      <c r="L66" s="139"/>
      <c r="M66" s="140">
        <v>628302</v>
      </c>
      <c r="N66" s="140"/>
      <c r="O66" s="140">
        <v>0</v>
      </c>
      <c r="P66" s="140"/>
      <c r="Q66" s="140">
        <v>0</v>
      </c>
      <c r="R66" s="140"/>
      <c r="S66" s="140">
        <v>0</v>
      </c>
      <c r="T66" s="140"/>
      <c r="U66" s="140">
        <v>0</v>
      </c>
      <c r="V66" s="140"/>
      <c r="W66" s="140">
        <v>0</v>
      </c>
      <c r="X66" s="140"/>
      <c r="Y66" s="140">
        <v>0</v>
      </c>
      <c r="Z66" s="140"/>
      <c r="AA66" s="137">
        <v>0</v>
      </c>
      <c r="AB66" s="141"/>
      <c r="AC66" s="142"/>
      <c r="AD66" s="141">
        <v>0</v>
      </c>
      <c r="AE66" s="141"/>
      <c r="AF66" s="141">
        <v>0</v>
      </c>
      <c r="AG66" s="141"/>
      <c r="AH66" s="141">
        <v>0</v>
      </c>
      <c r="AI66" s="141"/>
      <c r="AJ66" s="141">
        <v>0</v>
      </c>
      <c r="AK66" s="141"/>
      <c r="AL66" s="141">
        <v>0</v>
      </c>
      <c r="AM66" s="141"/>
      <c r="AN66" s="141">
        <v>0</v>
      </c>
      <c r="AO66" s="141"/>
      <c r="AP66" s="141">
        <v>0</v>
      </c>
      <c r="AQ66" s="132"/>
      <c r="AR66" s="143"/>
      <c r="AS66" s="144">
        <v>0</v>
      </c>
      <c r="AT66" s="144"/>
      <c r="AU66" s="144"/>
      <c r="AV66" s="144"/>
      <c r="AW66" s="144"/>
      <c r="AX66" s="144"/>
      <c r="AY66" s="144"/>
      <c r="AZ66" s="144"/>
      <c r="BA66" s="144"/>
      <c r="BB66" s="144"/>
      <c r="BC66" s="144"/>
      <c r="BD66" s="144"/>
      <c r="BE66" s="144"/>
      <c r="BF66" s="132"/>
      <c r="BG66" s="132" t="s">
        <v>1675</v>
      </c>
    </row>
    <row r="67" spans="1:59">
      <c r="A67" s="132" t="s">
        <v>1804</v>
      </c>
      <c r="B67" s="132" t="s">
        <v>1805</v>
      </c>
      <c r="C67" s="133" t="s">
        <v>1701</v>
      </c>
      <c r="D67" s="134">
        <v>3057</v>
      </c>
      <c r="E67" s="135">
        <v>30057</v>
      </c>
      <c r="F67" s="133" t="s">
        <v>1708</v>
      </c>
      <c r="G67" s="136">
        <v>5441567</v>
      </c>
      <c r="H67" s="137">
        <v>20</v>
      </c>
      <c r="I67" s="133" t="s">
        <v>1682</v>
      </c>
      <c r="J67" s="138" t="s">
        <v>1681</v>
      </c>
      <c r="K67" s="138">
        <v>20</v>
      </c>
      <c r="L67" s="139"/>
      <c r="M67" s="140">
        <v>0</v>
      </c>
      <c r="N67" s="140"/>
      <c r="O67" s="140">
        <v>0</v>
      </c>
      <c r="P67" s="140"/>
      <c r="Q67" s="140">
        <v>0</v>
      </c>
      <c r="R67" s="140"/>
      <c r="S67" s="140">
        <v>0</v>
      </c>
      <c r="T67" s="140"/>
      <c r="U67" s="140">
        <v>0</v>
      </c>
      <c r="V67" s="140"/>
      <c r="W67" s="140">
        <v>0</v>
      </c>
      <c r="X67" s="140"/>
      <c r="Y67" s="140">
        <v>27325354</v>
      </c>
      <c r="Z67" s="140"/>
      <c r="AA67" s="137">
        <v>0</v>
      </c>
      <c r="AB67" s="141"/>
      <c r="AC67" s="142"/>
      <c r="AD67" s="141">
        <v>0</v>
      </c>
      <c r="AE67" s="141"/>
      <c r="AF67" s="141">
        <v>0</v>
      </c>
      <c r="AG67" s="141"/>
      <c r="AH67" s="141">
        <v>0</v>
      </c>
      <c r="AI67" s="141"/>
      <c r="AJ67" s="141">
        <v>0</v>
      </c>
      <c r="AK67" s="141"/>
      <c r="AL67" s="141">
        <v>0</v>
      </c>
      <c r="AM67" s="141"/>
      <c r="AN67" s="141">
        <v>0</v>
      </c>
      <c r="AO67" s="141"/>
      <c r="AP67" s="141">
        <v>0</v>
      </c>
      <c r="AQ67" s="132"/>
      <c r="AR67" s="143"/>
      <c r="AS67" s="144"/>
      <c r="AT67" s="144"/>
      <c r="AU67" s="144"/>
      <c r="AV67" s="144"/>
      <c r="AW67" s="144"/>
      <c r="AX67" s="144"/>
      <c r="AY67" s="144"/>
      <c r="AZ67" s="144"/>
      <c r="BA67" s="144"/>
      <c r="BB67" s="144"/>
      <c r="BC67" s="144">
        <v>0</v>
      </c>
      <c r="BD67" s="144"/>
      <c r="BE67" s="144"/>
      <c r="BF67" s="132"/>
      <c r="BG67" s="132" t="s">
        <v>1675</v>
      </c>
    </row>
    <row r="68" spans="1:59">
      <c r="A68" s="132" t="s">
        <v>1806</v>
      </c>
      <c r="B68" s="132" t="s">
        <v>1807</v>
      </c>
      <c r="C68" s="133" t="s">
        <v>1685</v>
      </c>
      <c r="D68" s="134"/>
      <c r="E68" s="135">
        <v>90299</v>
      </c>
      <c r="F68" s="133" t="s">
        <v>1686</v>
      </c>
      <c r="G68" s="136">
        <v>308231</v>
      </c>
      <c r="H68" s="137">
        <v>12</v>
      </c>
      <c r="I68" s="133" t="s">
        <v>1682</v>
      </c>
      <c r="J68" s="138" t="s">
        <v>1674</v>
      </c>
      <c r="K68" s="138">
        <v>12</v>
      </c>
      <c r="L68" s="139"/>
      <c r="M68" s="140">
        <v>286520</v>
      </c>
      <c r="N68" s="140"/>
      <c r="O68" s="140">
        <v>0</v>
      </c>
      <c r="P68" s="140"/>
      <c r="Q68" s="140">
        <v>0</v>
      </c>
      <c r="R68" s="140"/>
      <c r="S68" s="140">
        <v>0</v>
      </c>
      <c r="T68" s="140"/>
      <c r="U68" s="140">
        <v>0</v>
      </c>
      <c r="V68" s="140"/>
      <c r="W68" s="140">
        <v>0</v>
      </c>
      <c r="X68" s="140"/>
      <c r="Y68" s="140">
        <v>0</v>
      </c>
      <c r="Z68" s="140"/>
      <c r="AA68" s="137">
        <v>0</v>
      </c>
      <c r="AB68" s="141"/>
      <c r="AC68" s="142"/>
      <c r="AD68" s="141">
        <v>931897</v>
      </c>
      <c r="AE68" s="141"/>
      <c r="AF68" s="141">
        <v>0</v>
      </c>
      <c r="AG68" s="141"/>
      <c r="AH68" s="141">
        <v>0</v>
      </c>
      <c r="AI68" s="141"/>
      <c r="AJ68" s="141">
        <v>0</v>
      </c>
      <c r="AK68" s="141"/>
      <c r="AL68" s="141">
        <v>0</v>
      </c>
      <c r="AM68" s="141"/>
      <c r="AN68" s="141">
        <v>0</v>
      </c>
      <c r="AO68" s="141"/>
      <c r="AP68" s="141">
        <v>0</v>
      </c>
      <c r="AQ68" s="132"/>
      <c r="AR68" s="143"/>
      <c r="AS68" s="144">
        <v>3.2524999999999999</v>
      </c>
      <c r="AT68" s="144"/>
      <c r="AU68" s="144"/>
      <c r="AV68" s="144"/>
      <c r="AW68" s="144"/>
      <c r="AX68" s="144"/>
      <c r="AY68" s="144"/>
      <c r="AZ68" s="144"/>
      <c r="BA68" s="144"/>
      <c r="BB68" s="144"/>
      <c r="BC68" s="144"/>
      <c r="BD68" s="144"/>
      <c r="BE68" s="144"/>
      <c r="BF68" s="132"/>
      <c r="BG68" s="132" t="s">
        <v>1675</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J68">
    <cfRule type="expression" dxfId="7" priority="6">
      <formula>MOD(ROW(),2)=0</formula>
    </cfRule>
  </conditionalFormatting>
  <conditionalFormatting sqref="K2:BG67">
    <cfRule type="expression" dxfId="6" priority="7">
      <formula>MOD(ROW(),2)=0</formula>
    </cfRule>
  </conditionalFormatting>
  <conditionalFormatting sqref="K5:K68">
    <cfRule type="expression" dxfId="5" priority="5">
      <formula>MOD(ROW(),2)=0</formula>
    </cfRule>
  </conditionalFormatting>
  <conditionalFormatting sqref="K68:BF68">
    <cfRule type="expression" dxfId="4" priority="3">
      <formula>MOD(ROW(),2)=0</formula>
    </cfRule>
  </conditionalFormatting>
  <conditionalFormatting sqref="L68:V68 X68:BF68">
    <cfRule type="expression" dxfId="3" priority="1">
      <formula>MOD(ROW(),2)=0</formula>
    </cfRule>
  </conditionalFormatting>
  <conditionalFormatting sqref="W68">
    <cfRule type="expression" dxfId="2" priority="2">
      <formula>MOD(ROW(),2)=0</formula>
    </cfRule>
  </conditionalFormatting>
  <conditionalFormatting sqref="BG68">
    <cfRule type="expression" dxfId="1" priority="4">
      <formula>MOD(ROW(),2)=0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45B1-B468-4B77-AA6F-E945FB3DE421}">
  <sheetPr>
    <tabColor rgb="FFFFCC66"/>
  </sheetPr>
  <dimension ref="B2:X64"/>
  <sheetViews>
    <sheetView topLeftCell="A40" workbookViewId="0">
      <selection activeCell="I5" sqref="I5"/>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1854</v>
      </c>
      <c r="C2" s="4">
        <v>138700</v>
      </c>
    </row>
    <row r="3" spans="2:22">
      <c r="B3" s="1" t="s">
        <v>1855</v>
      </c>
      <c r="C3">
        <v>3412.14</v>
      </c>
      <c r="H3" s="54"/>
    </row>
    <row r="4" spans="2:22">
      <c r="B4" s="1" t="s">
        <v>1627</v>
      </c>
      <c r="C4" s="145" t="s">
        <v>1856</v>
      </c>
      <c r="D4" s="145" t="s">
        <v>1673</v>
      </c>
      <c r="E4" s="145" t="s">
        <v>1682</v>
      </c>
      <c r="F4" s="145" t="s">
        <v>1680</v>
      </c>
    </row>
    <row r="5" spans="2:22">
      <c r="B5" s="1"/>
      <c r="C5" s="1"/>
      <c r="D5" s="1"/>
      <c r="E5" s="1"/>
      <c r="F5" s="1"/>
    </row>
    <row r="6" spans="2:22">
      <c r="B6" s="1"/>
      <c r="C6" s="1"/>
      <c r="D6" s="1"/>
      <c r="E6" s="146" t="s">
        <v>1857</v>
      </c>
      <c r="F6" s="146"/>
      <c r="G6" s="147"/>
      <c r="H6" s="147"/>
      <c r="I6" s="147"/>
      <c r="J6" s="147"/>
      <c r="K6" s="147"/>
      <c r="L6" s="147"/>
      <c r="M6" s="147"/>
      <c r="N6" s="147"/>
      <c r="O6" s="147"/>
      <c r="P6" s="148" t="s">
        <v>1858</v>
      </c>
      <c r="Q6" s="149"/>
      <c r="R6" s="149"/>
      <c r="S6" s="149"/>
      <c r="T6" s="149"/>
      <c r="U6" s="149"/>
      <c r="V6" s="149"/>
    </row>
    <row r="7" spans="2:22">
      <c r="G7" s="150"/>
      <c r="H7" s="1" t="s">
        <v>1826</v>
      </c>
      <c r="I7" s="1"/>
      <c r="J7" s="1"/>
      <c r="K7" s="1"/>
      <c r="N7" s="1"/>
      <c r="O7" s="1"/>
    </row>
    <row r="8" spans="2:22">
      <c r="B8" s="151" t="s">
        <v>1620</v>
      </c>
      <c r="C8" s="151" t="s">
        <v>1620</v>
      </c>
      <c r="D8" s="1" t="s">
        <v>1859</v>
      </c>
      <c r="E8" s="1" t="s">
        <v>1631</v>
      </c>
      <c r="F8" s="1" t="s">
        <v>1641</v>
      </c>
      <c r="G8" s="1" t="s">
        <v>1663</v>
      </c>
      <c r="H8" s="1" t="s">
        <v>371</v>
      </c>
      <c r="I8" s="1" t="s">
        <v>1834</v>
      </c>
      <c r="J8" s="1" t="s">
        <v>1860</v>
      </c>
      <c r="K8" s="1" t="s">
        <v>1861</v>
      </c>
      <c r="L8" s="152" t="s">
        <v>1862</v>
      </c>
      <c r="M8" s="152" t="s">
        <v>1863</v>
      </c>
      <c r="N8" s="152" t="s">
        <v>1864</v>
      </c>
      <c r="O8" s="152" t="s">
        <v>1865</v>
      </c>
      <c r="P8" s="1" t="s">
        <v>1810</v>
      </c>
      <c r="Q8" s="1" t="s">
        <v>1818</v>
      </c>
      <c r="R8" s="1" t="s">
        <v>1822</v>
      </c>
      <c r="S8" s="1" t="s">
        <v>1866</v>
      </c>
      <c r="T8" s="1" t="s">
        <v>1867</v>
      </c>
      <c r="U8" s="152" t="s">
        <v>1868</v>
      </c>
      <c r="V8" s="152" t="s">
        <v>1869</v>
      </c>
    </row>
    <row r="9" spans="2:22">
      <c r="B9" s="153" t="s">
        <v>1870</v>
      </c>
      <c r="C9" s="153" t="s">
        <v>1871</v>
      </c>
      <c r="D9" t="s">
        <v>1872</v>
      </c>
      <c r="E9">
        <f>SUMIFS('Annual Service Data_rail only'!N:N,'Annual Service Data_rail only'!C:C,C9)</f>
        <v>0</v>
      </c>
      <c r="F9" s="150">
        <f>SUMIFS('Annual Service Data_rail only'!X:X,'Annual Service Data_rail only'!C:C,C9)</f>
        <v>0</v>
      </c>
      <c r="G9" s="150">
        <f>SUMIFS('Annual Service Data_rail only'!AT:AT,'Annual Service Data_rail only'!C:C,C9)</f>
        <v>0</v>
      </c>
      <c r="H9">
        <f>SUMIFS('Fuel and Energy_rail only'!AD:AD,'Fuel and Energy_rail only'!C:C,C9)</f>
        <v>0</v>
      </c>
      <c r="I9">
        <f>SUMIFS('Fuel and Energy_rail only'!AN:AN,'Fuel and Energy_rail only'!C:C,C9)</f>
        <v>0</v>
      </c>
      <c r="J9" s="54">
        <f>IFERROR(H9/SUM($H9:$I9),0)</f>
        <v>0</v>
      </c>
      <c r="K9" s="54">
        <f>IFERROR(I9/SUM($H9:$I9),0)</f>
        <v>0</v>
      </c>
      <c r="L9" s="154">
        <f>IFERROR(G9/F9,0)</f>
        <v>0</v>
      </c>
      <c r="M9" s="155">
        <f>IFERROR(F9/E9,0)</f>
        <v>0</v>
      </c>
      <c r="N9" s="155">
        <f>E9*J9</f>
        <v>0</v>
      </c>
      <c r="O9" s="155">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56">
        <f>IFERROR(($L9*$M9*N9)/S9,0)</f>
        <v>0</v>
      </c>
      <c r="V9" s="156">
        <f>IFERROR(($L9*$M9*O9)/T9,0)</f>
        <v>0</v>
      </c>
    </row>
    <row r="10" spans="2:22">
      <c r="B10" s="153" t="s">
        <v>1873</v>
      </c>
      <c r="C10" s="153" t="s">
        <v>1874</v>
      </c>
      <c r="D10" t="s">
        <v>1875</v>
      </c>
      <c r="E10">
        <f>SUMIFS('Annual Service Data_rail only'!N:N,'Annual Service Data_rail only'!C:C,C10)</f>
        <v>0</v>
      </c>
      <c r="F10" s="150">
        <f>SUMIFS('Annual Service Data_rail only'!X:X,'Annual Service Data_rail only'!C:C,C10)</f>
        <v>0</v>
      </c>
      <c r="G10" s="150">
        <f>SUMIFS('Annual Service Data_rail only'!AT:AT,'Annual Service Data_rail only'!C:C,C10)</f>
        <v>0</v>
      </c>
      <c r="H10">
        <f>SUMIFS('Fuel and Energy_rail only'!AD:AD,'Fuel and Energy_rail only'!C:C,C10)</f>
        <v>0</v>
      </c>
      <c r="I10">
        <f>SUMIFS('Fuel and Energy_rail only'!AN:AN,'Fuel and Energy_rail only'!C:C,C10)</f>
        <v>0</v>
      </c>
      <c r="J10" s="54">
        <f t="shared" ref="J10:K59" si="0">IFERROR(H10/SUM($H10:$I10),0)</f>
        <v>0</v>
      </c>
      <c r="K10" s="54">
        <f t="shared" si="0"/>
        <v>0</v>
      </c>
      <c r="L10" s="154">
        <f>IFERROR(G10/F10,0)</f>
        <v>0</v>
      </c>
      <c r="M10" s="155">
        <f>IFERROR(F10/E10,0)</f>
        <v>0</v>
      </c>
      <c r="N10" s="155">
        <f t="shared" ref="N10:N59" si="1">E10*J10</f>
        <v>0</v>
      </c>
      <c r="O10" s="155">
        <f t="shared" ref="O10:O59" si="2">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3">SUM(P10:Q10)*$C$2</f>
        <v>0</v>
      </c>
      <c r="T10">
        <f t="shared" ref="T10:T59" si="4">R10*$C$3</f>
        <v>0</v>
      </c>
      <c r="U10" s="156">
        <f t="shared" ref="U10:V59" si="5">IFERROR(($L10*$M10*N10)/S10,0)</f>
        <v>0</v>
      </c>
      <c r="V10" s="156">
        <f t="shared" si="5"/>
        <v>0</v>
      </c>
    </row>
    <row r="11" spans="2:22">
      <c r="B11" s="153" t="s">
        <v>1876</v>
      </c>
      <c r="C11" s="153" t="s">
        <v>1797</v>
      </c>
      <c r="D11" t="s">
        <v>1877</v>
      </c>
      <c r="E11">
        <f>SUMIFS('Annual Service Data_rail only'!N:N,'Annual Service Data_rail only'!C:C,C11)</f>
        <v>17</v>
      </c>
      <c r="F11" s="150">
        <f>SUMIFS('Annual Service Data_rail only'!X:X,'Annual Service Data_rail only'!C:C,C11)</f>
        <v>3435184</v>
      </c>
      <c r="G11" s="150">
        <f>SUMIFS('Annual Service Data_rail only'!AT:AT,'Annual Service Data_rail only'!C:C,C11)</f>
        <v>90553779</v>
      </c>
      <c r="H11">
        <f>SUMIFS('Fuel and Energy_rail only'!AD:AD,'Fuel and Energy_rail only'!C:C,C11)</f>
        <v>0</v>
      </c>
      <c r="I11">
        <f>SUMIFS('Fuel and Energy_rail only'!AN:AN,'Fuel and Energy_rail only'!C:C,C11)</f>
        <v>3452467</v>
      </c>
      <c r="J11" s="54">
        <f t="shared" si="0"/>
        <v>0</v>
      </c>
      <c r="K11" s="54">
        <f t="shared" si="0"/>
        <v>1</v>
      </c>
      <c r="L11" s="154">
        <f>IFERROR(G11/F11,0)</f>
        <v>26.360677914196152</v>
      </c>
      <c r="M11" s="155">
        <f>IFERROR(F11/E11,0)</f>
        <v>202069.64705882352</v>
      </c>
      <c r="N11" s="155">
        <f t="shared" si="1"/>
        <v>0</v>
      </c>
      <c r="O11" s="155">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3"/>
        <v>0</v>
      </c>
      <c r="T11">
        <f t="shared" si="4"/>
        <v>80098352084.940002</v>
      </c>
      <c r="U11" s="156">
        <f t="shared" si="5"/>
        <v>0</v>
      </c>
      <c r="V11" s="156">
        <f t="shared" si="5"/>
        <v>1.1305323598164989E-3</v>
      </c>
    </row>
    <row r="12" spans="2:22">
      <c r="B12" s="153" t="s">
        <v>1878</v>
      </c>
      <c r="C12" s="153" t="s">
        <v>1879</v>
      </c>
      <c r="D12" t="s">
        <v>1880</v>
      </c>
      <c r="E12">
        <f>SUMIFS('Annual Service Data_rail only'!N:N,'Annual Service Data_rail only'!C:C,C12)</f>
        <v>0</v>
      </c>
      <c r="F12" s="150">
        <f>SUMIFS('Annual Service Data_rail only'!X:X,'Annual Service Data_rail only'!C:C,C12)</f>
        <v>0</v>
      </c>
      <c r="G12" s="150">
        <f>SUMIFS('Annual Service Data_rail only'!AT:AT,'Annual Service Data_rail only'!C:C,C12)</f>
        <v>0</v>
      </c>
      <c r="H12">
        <f>SUMIFS('Fuel and Energy_rail only'!AD:AD,'Fuel and Energy_rail only'!C:C,C12)</f>
        <v>0</v>
      </c>
      <c r="I12">
        <f>SUMIFS('Fuel and Energy_rail only'!AN:AN,'Fuel and Energy_rail only'!C:C,C12)</f>
        <v>0</v>
      </c>
      <c r="J12" s="54">
        <f t="shared" si="0"/>
        <v>0</v>
      </c>
      <c r="K12" s="54">
        <f t="shared" si="0"/>
        <v>0</v>
      </c>
      <c r="L12" s="154">
        <f>IFERROR(G12/F12,0)</f>
        <v>0</v>
      </c>
      <c r="M12" s="155">
        <f>IFERROR(F12/E12,0)</f>
        <v>0</v>
      </c>
      <c r="N12" s="155">
        <f t="shared" si="1"/>
        <v>0</v>
      </c>
      <c r="O12" s="155">
        <f t="shared" si="2"/>
        <v>0</v>
      </c>
      <c r="P12">
        <f>SUMIFS('Fuel and Energy_rail only'!M:M,'Fuel and Energy_rail only'!C:C,C12)</f>
        <v>0</v>
      </c>
      <c r="Q12">
        <f>SUMIFS('Fuel and Energy_rail only'!U:U,'Fuel and Energy_rail only'!C:C,C12)</f>
        <v>0</v>
      </c>
      <c r="R12">
        <f>SUMIFS('Fuel and Energy_rail only'!Y:Y,'Fuel and Energy_rail only'!C:C,C12)</f>
        <v>0</v>
      </c>
      <c r="S12">
        <f t="shared" si="3"/>
        <v>0</v>
      </c>
      <c r="T12">
        <f t="shared" si="4"/>
        <v>0</v>
      </c>
      <c r="U12" s="156">
        <f t="shared" si="5"/>
        <v>0</v>
      </c>
      <c r="V12" s="156">
        <f t="shared" si="5"/>
        <v>0</v>
      </c>
    </row>
    <row r="13" spans="2:22">
      <c r="B13" s="153" t="s">
        <v>1881</v>
      </c>
      <c r="C13" s="153" t="s">
        <v>1685</v>
      </c>
      <c r="D13" t="s">
        <v>1882</v>
      </c>
      <c r="E13">
        <f>SUMIFS('Annual Service Data_rail only'!N:N,'Annual Service Data_rail only'!C:C,C13)</f>
        <v>441</v>
      </c>
      <c r="F13" s="150">
        <f>SUMIFS('Annual Service Data_rail only'!X:X,'Annual Service Data_rail only'!C:C,C13)</f>
        <v>139399021</v>
      </c>
      <c r="G13" s="150">
        <f>SUMIFS('Annual Service Data_rail only'!AT:AT,'Annual Service Data_rail only'!C:C,C13)</f>
        <v>2812423160</v>
      </c>
      <c r="H13">
        <f>SUMIFS('Fuel and Energy_rail only'!AD:AD,'Fuel and Energy_rail only'!C:C,C13)</f>
        <v>5034854</v>
      </c>
      <c r="I13">
        <f>SUMIFS('Fuel and Energy_rail only'!AN:AN,'Fuel and Energy_rail only'!C:C,C13)</f>
        <v>106204511</v>
      </c>
      <c r="J13" s="54">
        <f t="shared" si="0"/>
        <v>4.5261441397116929E-2</v>
      </c>
      <c r="K13" s="54">
        <f t="shared" si="0"/>
        <v>0.95473855860288304</v>
      </c>
      <c r="L13" s="154">
        <f>IFERROR(G13/F13,0)</f>
        <v>20.175343699149796</v>
      </c>
      <c r="M13" s="155">
        <f>IFERROR(F13/E13,0)</f>
        <v>316097.55328798183</v>
      </c>
      <c r="N13" s="155">
        <f t="shared" si="1"/>
        <v>19.960295656128565</v>
      </c>
      <c r="O13" s="155">
        <f t="shared" si="2"/>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3"/>
        <v>1895554229900</v>
      </c>
      <c r="T13">
        <f t="shared" si="4"/>
        <v>2325260444281.02</v>
      </c>
      <c r="U13" s="156">
        <f t="shared" si="5"/>
        <v>6.7154146282034786E-5</v>
      </c>
      <c r="V13" s="156">
        <f t="shared" si="5"/>
        <v>1.154764766486198E-3</v>
      </c>
    </row>
    <row r="14" spans="2:22">
      <c r="B14" s="153" t="s">
        <v>1883</v>
      </c>
      <c r="C14" s="153" t="s">
        <v>1715</v>
      </c>
      <c r="D14" t="s">
        <v>1884</v>
      </c>
      <c r="E14">
        <f>SUMIFS('Annual Service Data_rail only'!N:N,'Annual Service Data_rail only'!C:C,C14)</f>
        <v>56</v>
      </c>
      <c r="F14" s="150">
        <f>SUMIFS('Annual Service Data_rail only'!X:X,'Annual Service Data_rail only'!C:C,C14)</f>
        <v>15749288</v>
      </c>
      <c r="G14" s="150">
        <f>SUMIFS('Annual Service Data_rail only'!AT:AT,'Annual Service Data_rail only'!C:C,C14)</f>
        <v>129461494</v>
      </c>
      <c r="H14">
        <f>SUMIFS('Fuel and Energy_rail only'!AD:AD,'Fuel and Energy_rail only'!C:C,C14)</f>
        <v>0</v>
      </c>
      <c r="I14">
        <f>SUMIFS('Fuel and Energy_rail only'!AN:AN,'Fuel and Energy_rail only'!C:C,C14)</f>
        <v>15639401</v>
      </c>
      <c r="J14" s="54">
        <f t="shared" si="0"/>
        <v>0</v>
      </c>
      <c r="K14" s="54">
        <f t="shared" si="0"/>
        <v>1</v>
      </c>
      <c r="L14" s="154">
        <f>IFERROR(G14/F14,0)</f>
        <v>8.2201489997516077</v>
      </c>
      <c r="M14" s="155">
        <f>IFERROR(F14/E14,0)</f>
        <v>281237.28571428574</v>
      </c>
      <c r="N14" s="155">
        <f t="shared" si="1"/>
        <v>0</v>
      </c>
      <c r="O14" s="155">
        <f t="shared" si="2"/>
        <v>56</v>
      </c>
      <c r="P14">
        <f>SUMIFS('Fuel and Energy_rail only'!M:M,'Fuel and Energy_rail only'!C:C,C14)</f>
        <v>0</v>
      </c>
      <c r="Q14">
        <f>SUMIFS('Fuel and Energy_rail only'!U:U,'Fuel and Energy_rail only'!C:C,C14)</f>
        <v>0</v>
      </c>
      <c r="R14">
        <f>SUMIFS('Fuel and Energy_rail only'!Y:Y,'Fuel and Energy_rail only'!C:C,C14)</f>
        <v>101468806</v>
      </c>
      <c r="S14">
        <f t="shared" si="3"/>
        <v>0</v>
      </c>
      <c r="T14">
        <f t="shared" si="4"/>
        <v>346225771704.83997</v>
      </c>
      <c r="U14" s="156">
        <f t="shared" si="5"/>
        <v>0</v>
      </c>
      <c r="V14" s="156">
        <f t="shared" si="5"/>
        <v>3.739221761641906E-4</v>
      </c>
    </row>
    <row r="15" spans="2:22">
      <c r="B15" s="153" t="s">
        <v>1885</v>
      </c>
      <c r="C15" s="153" t="s">
        <v>1794</v>
      </c>
      <c r="D15" t="s">
        <v>1886</v>
      </c>
      <c r="E15">
        <f>SUMIFS('Annual Service Data_rail only'!N:N,'Annual Service Data_rail only'!C:C,C15)</f>
        <v>5</v>
      </c>
      <c r="F15" s="150">
        <f>SUMIFS('Annual Service Data_rail only'!X:X,'Annual Service Data_rail only'!C:C,C15)</f>
        <v>1717047</v>
      </c>
      <c r="G15" s="150">
        <f>SUMIFS('Annual Service Data_rail only'!AT:AT,'Annual Service Data_rail only'!C:C,C15)</f>
        <v>12884750</v>
      </c>
      <c r="H15">
        <f>SUMIFS('Fuel and Energy_rail only'!AD:AD,'Fuel and Energy_rail only'!C:C,C15)</f>
        <v>724004</v>
      </c>
      <c r="I15">
        <f>SUMIFS('Fuel and Energy_rail only'!AN:AN,'Fuel and Energy_rail only'!C:C,C15)</f>
        <v>0</v>
      </c>
      <c r="J15" s="54">
        <f t="shared" si="0"/>
        <v>1</v>
      </c>
      <c r="K15" s="54">
        <f t="shared" si="0"/>
        <v>0</v>
      </c>
      <c r="L15" s="154">
        <f>IFERROR(G15/F15,0)</f>
        <v>7.5040170711692804</v>
      </c>
      <c r="M15" s="155">
        <f>IFERROR(F15/E15,0)</f>
        <v>343409.4</v>
      </c>
      <c r="N15" s="155">
        <f t="shared" si="1"/>
        <v>5</v>
      </c>
      <c r="O15" s="155">
        <f t="shared" si="2"/>
        <v>0</v>
      </c>
      <c r="P15">
        <f>SUMIFS('Fuel and Energy_rail only'!M:M,'Fuel and Energy_rail only'!C:C,C15)</f>
        <v>1678569</v>
      </c>
      <c r="Q15">
        <f>SUMIFS('Fuel and Energy_rail only'!U:U,'Fuel and Energy_rail only'!C:C,C15)</f>
        <v>0</v>
      </c>
      <c r="R15">
        <f>SUMIFS('Fuel and Energy_rail only'!Y:Y,'Fuel and Energy_rail only'!C:C,C15)</f>
        <v>0</v>
      </c>
      <c r="S15">
        <f t="shared" si="3"/>
        <v>232817520300</v>
      </c>
      <c r="T15">
        <f t="shared" si="4"/>
        <v>0</v>
      </c>
      <c r="U15" s="156">
        <f t="shared" si="5"/>
        <v>5.5342699223826415E-5</v>
      </c>
      <c r="V15" s="156">
        <f t="shared" si="5"/>
        <v>0</v>
      </c>
    </row>
    <row r="16" spans="2:22">
      <c r="B16" s="153" t="s">
        <v>1887</v>
      </c>
      <c r="C16" s="153" t="s">
        <v>1888</v>
      </c>
      <c r="D16" t="s">
        <v>1889</v>
      </c>
      <c r="E16">
        <f>SUMIFS('Annual Service Data_rail only'!N:N,'Annual Service Data_rail only'!C:C,C16)</f>
        <v>0</v>
      </c>
      <c r="F16" s="150">
        <f>SUMIFS('Annual Service Data_rail only'!X:X,'Annual Service Data_rail only'!C:C,C16)</f>
        <v>0</v>
      </c>
      <c r="G16" s="150">
        <f>SUMIFS('Annual Service Data_rail only'!AT:AT,'Annual Service Data_rail only'!C:C,C16)</f>
        <v>0</v>
      </c>
      <c r="H16">
        <f>SUMIFS('Fuel and Energy_rail only'!AD:AD,'Fuel and Energy_rail only'!C:C,C16)</f>
        <v>0</v>
      </c>
      <c r="I16">
        <f>SUMIFS('Fuel and Energy_rail only'!AN:AN,'Fuel and Energy_rail only'!C:C,C16)</f>
        <v>0</v>
      </c>
      <c r="J16" s="54">
        <f t="shared" si="0"/>
        <v>0</v>
      </c>
      <c r="K16" s="54">
        <f t="shared" si="0"/>
        <v>0</v>
      </c>
      <c r="L16" s="154">
        <f>IFERROR(G16/F16,0)</f>
        <v>0</v>
      </c>
      <c r="M16" s="155">
        <f>IFERROR(F16/E16,0)</f>
        <v>0</v>
      </c>
      <c r="N16" s="155">
        <f t="shared" si="1"/>
        <v>0</v>
      </c>
      <c r="O16" s="155">
        <f t="shared" si="2"/>
        <v>0</v>
      </c>
      <c r="P16">
        <f>SUMIFS('Fuel and Energy_rail only'!M:M,'Fuel and Energy_rail only'!C:C,C16)</f>
        <v>0</v>
      </c>
      <c r="Q16">
        <f>SUMIFS('Fuel and Energy_rail only'!U:U,'Fuel and Energy_rail only'!C:C,C16)</f>
        <v>0</v>
      </c>
      <c r="R16">
        <f>SUMIFS('Fuel and Energy_rail only'!Y:Y,'Fuel and Energy_rail only'!C:C,C16)</f>
        <v>0</v>
      </c>
      <c r="S16">
        <f t="shared" si="3"/>
        <v>0</v>
      </c>
      <c r="T16">
        <f t="shared" si="4"/>
        <v>0</v>
      </c>
      <c r="U16" s="156">
        <f t="shared" si="5"/>
        <v>0</v>
      </c>
      <c r="V16" s="156">
        <f t="shared" si="5"/>
        <v>0</v>
      </c>
    </row>
    <row r="17" spans="2:22">
      <c r="B17" s="153" t="s">
        <v>1689</v>
      </c>
      <c r="C17" s="153" t="s">
        <v>1689</v>
      </c>
      <c r="D17" t="s">
        <v>1890</v>
      </c>
      <c r="E17">
        <f>SUMIFS('Annual Service Data_rail only'!N:N,'Annual Service Data_rail only'!C:C,C17)</f>
        <v>129</v>
      </c>
      <c r="F17" s="150">
        <f>SUMIFS('Annual Service Data_rail only'!X:X,'Annual Service Data_rail only'!C:C,C17)</f>
        <v>82234530</v>
      </c>
      <c r="G17" s="150">
        <f>SUMIFS('Annual Service Data_rail only'!AT:AT,'Annual Service Data_rail only'!C:C,C17)</f>
        <v>985922295</v>
      </c>
      <c r="H17">
        <f>SUMIFS('Fuel and Energy_rail only'!AD:AD,'Fuel and Energy_rail only'!C:C,C17)</f>
        <v>0</v>
      </c>
      <c r="I17">
        <f>SUMIFS('Fuel and Energy_rail only'!AN:AN,'Fuel and Energy_rail only'!C:C,C17)</f>
        <v>64920984</v>
      </c>
      <c r="J17" s="54">
        <f t="shared" si="0"/>
        <v>0</v>
      </c>
      <c r="K17" s="54">
        <f t="shared" si="0"/>
        <v>1</v>
      </c>
      <c r="L17" s="154">
        <f>IFERROR(G17/F17,0)</f>
        <v>11.9891521846115</v>
      </c>
      <c r="M17" s="155">
        <f>IFERROR(F17/E17,0)</f>
        <v>637476.97674418602</v>
      </c>
      <c r="N17" s="155">
        <f t="shared" si="1"/>
        <v>0</v>
      </c>
      <c r="O17" s="155">
        <f t="shared" si="2"/>
        <v>129</v>
      </c>
      <c r="P17">
        <f>SUMIFS('Fuel and Energy_rail only'!M:M,'Fuel and Energy_rail only'!C:C,C17)</f>
        <v>0</v>
      </c>
      <c r="Q17">
        <f>SUMIFS('Fuel and Energy_rail only'!U:U,'Fuel and Energy_rail only'!C:C,C17)</f>
        <v>0</v>
      </c>
      <c r="R17">
        <f>SUMIFS('Fuel and Energy_rail only'!Y:Y,'Fuel and Energy_rail only'!C:C,C17)</f>
        <v>576455528</v>
      </c>
      <c r="S17">
        <f t="shared" si="3"/>
        <v>0</v>
      </c>
      <c r="T17">
        <f t="shared" si="4"/>
        <v>1966946965309.9199</v>
      </c>
      <c r="U17" s="156">
        <f t="shared" si="5"/>
        <v>0</v>
      </c>
      <c r="V17" s="156">
        <f t="shared" si="5"/>
        <v>5.0124498137887213E-4</v>
      </c>
    </row>
    <row r="18" spans="2:22">
      <c r="B18" s="153" t="s">
        <v>1891</v>
      </c>
      <c r="C18" s="153" t="s">
        <v>1711</v>
      </c>
      <c r="D18" t="s">
        <v>1892</v>
      </c>
      <c r="E18">
        <f>SUMIFS('Annual Service Data_rail only'!N:N,'Annual Service Data_rail only'!C:C,C18)</f>
        <v>35</v>
      </c>
      <c r="F18" s="150">
        <f>SUMIFS('Annual Service Data_rail only'!X:X,'Annual Service Data_rail only'!C:C,C18)</f>
        <v>11964512</v>
      </c>
      <c r="G18" s="150">
        <f>SUMIFS('Annual Service Data_rail only'!AT:AT,'Annual Service Data_rail only'!C:C,C18)</f>
        <v>203966246</v>
      </c>
      <c r="H18">
        <f>SUMIFS('Fuel and Energy_rail only'!AD:AD,'Fuel and Energy_rail only'!C:C,C18)</f>
        <v>1504489</v>
      </c>
      <c r="I18">
        <f>SUMIFS('Fuel and Energy_rail only'!AN:AN,'Fuel and Energy_rail only'!C:C,C18)</f>
        <v>559892</v>
      </c>
      <c r="J18" s="54">
        <f t="shared" si="0"/>
        <v>0.72878456060194319</v>
      </c>
      <c r="K18" s="54">
        <f t="shared" si="0"/>
        <v>0.27121543939805687</v>
      </c>
      <c r="L18" s="154">
        <f>IFERROR(G18/F18,0)</f>
        <v>17.047602610118993</v>
      </c>
      <c r="M18" s="155">
        <f>IFERROR(F18/E18,0)</f>
        <v>341843.20000000001</v>
      </c>
      <c r="N18" s="155">
        <f t="shared" si="1"/>
        <v>25.507459621068012</v>
      </c>
      <c r="O18" s="155">
        <f t="shared" si="2"/>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3"/>
        <v>506014494200</v>
      </c>
      <c r="T18">
        <f t="shared" si="4"/>
        <v>228457312128.53998</v>
      </c>
      <c r="U18" s="156">
        <f t="shared" si="5"/>
        <v>2.9376125125377459E-4</v>
      </c>
      <c r="V18" s="156">
        <f t="shared" si="5"/>
        <v>2.421406192511685E-4</v>
      </c>
    </row>
    <row r="19" spans="2:22">
      <c r="B19" s="153" t="s">
        <v>1893</v>
      </c>
      <c r="C19" s="153" t="s">
        <v>1733</v>
      </c>
      <c r="D19" t="s">
        <v>1894</v>
      </c>
      <c r="E19">
        <f>SUMIFS('Annual Service Data_rail only'!N:N,'Annual Service Data_rail only'!C:C,C19)</f>
        <v>39</v>
      </c>
      <c r="F19" s="150">
        <f>SUMIFS('Annual Service Data_rail only'!X:X,'Annual Service Data_rail only'!C:C,C19)</f>
        <v>21145309</v>
      </c>
      <c r="G19" s="150">
        <f>SUMIFS('Annual Service Data_rail only'!AT:AT,'Annual Service Data_rail only'!C:C,C19)</f>
        <v>329631085</v>
      </c>
      <c r="H19">
        <f>SUMIFS('Fuel and Energy_rail only'!AD:AD,'Fuel and Energy_rail only'!C:C,C19)</f>
        <v>0</v>
      </c>
      <c r="I19">
        <f>SUMIFS('Fuel and Energy_rail only'!AN:AN,'Fuel and Energy_rail only'!C:C,C19)</f>
        <v>19692749</v>
      </c>
      <c r="J19" s="54">
        <f t="shared" si="0"/>
        <v>0</v>
      </c>
      <c r="K19" s="54">
        <f t="shared" si="0"/>
        <v>1</v>
      </c>
      <c r="L19" s="154">
        <f>IFERROR(G19/F19,0)</f>
        <v>15.588851645535186</v>
      </c>
      <c r="M19" s="155">
        <f>IFERROR(F19/E19,0)</f>
        <v>542187.41025641025</v>
      </c>
      <c r="N19" s="155">
        <f t="shared" si="1"/>
        <v>0</v>
      </c>
      <c r="O19" s="155">
        <f t="shared" si="2"/>
        <v>39</v>
      </c>
      <c r="P19">
        <f>SUMIFS('Fuel and Energy_rail only'!M:M,'Fuel and Energy_rail only'!C:C,C19)</f>
        <v>0</v>
      </c>
      <c r="Q19">
        <f>SUMIFS('Fuel and Energy_rail only'!U:U,'Fuel and Energy_rail only'!C:C,C19)</f>
        <v>0</v>
      </c>
      <c r="R19">
        <f>SUMIFS('Fuel and Energy_rail only'!Y:Y,'Fuel and Energy_rail only'!C:C,C19)</f>
        <v>83566447</v>
      </c>
      <c r="S19">
        <f t="shared" si="3"/>
        <v>0</v>
      </c>
      <c r="T19">
        <f t="shared" si="4"/>
        <v>285140416466.58002</v>
      </c>
      <c r="U19" s="156">
        <f t="shared" si="5"/>
        <v>0</v>
      </c>
      <c r="V19" s="156">
        <f t="shared" si="5"/>
        <v>1.1560307342071744E-3</v>
      </c>
    </row>
    <row r="20" spans="2:22">
      <c r="B20" s="153" t="s">
        <v>1895</v>
      </c>
      <c r="C20" s="153" t="s">
        <v>1896</v>
      </c>
      <c r="D20" t="s">
        <v>1897</v>
      </c>
      <c r="E20">
        <f>SUMIFS('Annual Service Data_rail only'!N:N,'Annual Service Data_rail only'!C:C,C20)</f>
        <v>0</v>
      </c>
      <c r="F20" s="150">
        <f>SUMIFS('Annual Service Data_rail only'!X:X,'Annual Service Data_rail only'!C:C,C20)</f>
        <v>0</v>
      </c>
      <c r="G20" s="150">
        <f>SUMIFS('Annual Service Data_rail only'!AT:AT,'Annual Service Data_rail only'!C:C,C20)</f>
        <v>0</v>
      </c>
      <c r="H20">
        <f>SUMIFS('Fuel and Energy_rail only'!AD:AD,'Fuel and Energy_rail only'!C:C,C20)</f>
        <v>0</v>
      </c>
      <c r="I20">
        <f>SUMIFS('Fuel and Energy_rail only'!AN:AN,'Fuel and Energy_rail only'!C:C,C20)</f>
        <v>0</v>
      </c>
      <c r="J20" s="54">
        <f t="shared" si="0"/>
        <v>0</v>
      </c>
      <c r="K20" s="54">
        <f t="shared" si="0"/>
        <v>0</v>
      </c>
      <c r="L20" s="154">
        <f>IFERROR(G20/F20,0)</f>
        <v>0</v>
      </c>
      <c r="M20" s="155">
        <f>IFERROR(F20/E20,0)</f>
        <v>0</v>
      </c>
      <c r="N20" s="155">
        <f t="shared" si="1"/>
        <v>0</v>
      </c>
      <c r="O20" s="155">
        <f t="shared" si="2"/>
        <v>0</v>
      </c>
      <c r="P20">
        <f>SUMIFS('Fuel and Energy_rail only'!M:M,'Fuel and Energy_rail only'!C:C,C20)</f>
        <v>0</v>
      </c>
      <c r="Q20">
        <f>SUMIFS('Fuel and Energy_rail only'!U:U,'Fuel and Energy_rail only'!C:C,C20)</f>
        <v>0</v>
      </c>
      <c r="R20">
        <f>SUMIFS('Fuel and Energy_rail only'!Y:Y,'Fuel and Energy_rail only'!C:C,C20)</f>
        <v>0</v>
      </c>
      <c r="S20">
        <f t="shared" si="3"/>
        <v>0</v>
      </c>
      <c r="T20">
        <f t="shared" si="4"/>
        <v>0</v>
      </c>
      <c r="U20" s="156">
        <f t="shared" si="5"/>
        <v>0</v>
      </c>
      <c r="V20" s="156">
        <f t="shared" si="5"/>
        <v>0</v>
      </c>
    </row>
    <row r="21" spans="2:22">
      <c r="B21" s="153" t="s">
        <v>1898</v>
      </c>
      <c r="C21" s="153" t="s">
        <v>1899</v>
      </c>
      <c r="D21" t="s">
        <v>1900</v>
      </c>
      <c r="E21">
        <f>SUMIFS('Annual Service Data_rail only'!N:N,'Annual Service Data_rail only'!C:C,C21)</f>
        <v>0</v>
      </c>
      <c r="F21" s="150">
        <f>SUMIFS('Annual Service Data_rail only'!X:X,'Annual Service Data_rail only'!C:C,C21)</f>
        <v>0</v>
      </c>
      <c r="G21" s="150">
        <f>SUMIFS('Annual Service Data_rail only'!AT:AT,'Annual Service Data_rail only'!C:C,C21)</f>
        <v>0</v>
      </c>
      <c r="H21">
        <f>SUMIFS('Fuel and Energy_rail only'!AD:AD,'Fuel and Energy_rail only'!C:C,C21)</f>
        <v>0</v>
      </c>
      <c r="I21">
        <f>SUMIFS('Fuel and Energy_rail only'!AN:AN,'Fuel and Energy_rail only'!C:C,C21)</f>
        <v>0</v>
      </c>
      <c r="J21" s="54">
        <f t="shared" si="0"/>
        <v>0</v>
      </c>
      <c r="K21" s="54">
        <f t="shared" si="0"/>
        <v>0</v>
      </c>
      <c r="L21" s="154">
        <f>IFERROR(G21/F21,0)</f>
        <v>0</v>
      </c>
      <c r="M21" s="155">
        <f>IFERROR(F21/E21,0)</f>
        <v>0</v>
      </c>
      <c r="N21" s="155">
        <f t="shared" si="1"/>
        <v>0</v>
      </c>
      <c r="O21" s="155">
        <f t="shared" si="2"/>
        <v>0</v>
      </c>
      <c r="P21">
        <f>SUMIFS('Fuel and Energy_rail only'!M:M,'Fuel and Energy_rail only'!C:C,C21)</f>
        <v>0</v>
      </c>
      <c r="Q21">
        <f>SUMIFS('Fuel and Energy_rail only'!U:U,'Fuel and Energy_rail only'!C:C,C21)</f>
        <v>0</v>
      </c>
      <c r="R21">
        <f>SUMIFS('Fuel and Energy_rail only'!Y:Y,'Fuel and Energy_rail only'!C:C,C21)</f>
        <v>0</v>
      </c>
      <c r="S21">
        <f t="shared" si="3"/>
        <v>0</v>
      </c>
      <c r="T21">
        <f t="shared" si="4"/>
        <v>0</v>
      </c>
      <c r="U21" s="156">
        <f t="shared" si="5"/>
        <v>0</v>
      </c>
      <c r="V21" s="156">
        <f t="shared" si="5"/>
        <v>0</v>
      </c>
    </row>
    <row r="22" spans="2:22">
      <c r="B22" s="153" t="s">
        <v>1901</v>
      </c>
      <c r="C22" s="153" t="s">
        <v>1692</v>
      </c>
      <c r="D22" t="s">
        <v>1902</v>
      </c>
      <c r="E22">
        <f>SUMIFS('Annual Service Data_rail only'!N:N,'Annual Service Data_rail only'!C:C,C22)</f>
        <v>251</v>
      </c>
      <c r="F22" s="150">
        <f>SUMIFS('Annual Service Data_rail only'!X:X,'Annual Service Data_rail only'!C:C,C22)</f>
        <v>102408279</v>
      </c>
      <c r="G22" s="150">
        <f>SUMIFS('Annual Service Data_rail only'!AT:AT,'Annual Service Data_rail only'!C:C,C22)</f>
        <v>839546950</v>
      </c>
      <c r="H22">
        <f>SUMIFS('Fuel and Energy_rail only'!AD:AD,'Fuel and Energy_rail only'!C:C,C22)</f>
        <v>5202961</v>
      </c>
      <c r="I22">
        <f>SUMIFS('Fuel and Energy_rail only'!AN:AN,'Fuel and Energy_rail only'!C:C,C22)</f>
        <v>66917044</v>
      </c>
      <c r="J22" s="54">
        <f t="shared" si="0"/>
        <v>7.2143103706107617E-2</v>
      </c>
      <c r="K22" s="54">
        <f t="shared" si="0"/>
        <v>0.92785689629389234</v>
      </c>
      <c r="L22" s="154">
        <f>IFERROR(G22/F22,0)</f>
        <v>8.1980378754338794</v>
      </c>
      <c r="M22" s="155">
        <f>IFERROR(F22/E22,0)</f>
        <v>408001.11155378487</v>
      </c>
      <c r="N22" s="155">
        <f t="shared" si="1"/>
        <v>18.107919030233013</v>
      </c>
      <c r="O22" s="155">
        <f t="shared" si="2"/>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3"/>
        <v>5020951928200</v>
      </c>
      <c r="T22">
        <f t="shared" si="4"/>
        <v>1442679416928.4199</v>
      </c>
      <c r="U22" s="156">
        <f t="shared" si="5"/>
        <v>1.2062956097990302E-5</v>
      </c>
      <c r="V22" s="156">
        <f t="shared" si="5"/>
        <v>5.399532412949464E-4</v>
      </c>
    </row>
    <row r="23" spans="2:22">
      <c r="B23" s="153" t="s">
        <v>1903</v>
      </c>
      <c r="C23" s="153" t="s">
        <v>1778</v>
      </c>
      <c r="D23" t="s">
        <v>1904</v>
      </c>
      <c r="E23">
        <f>SUMIFS('Annual Service Data_rail only'!N:N,'Annual Service Data_rail only'!C:C,C23)</f>
        <v>17</v>
      </c>
      <c r="F23" s="150">
        <f>SUMIFS('Annual Service Data_rail only'!X:X,'Annual Service Data_rail only'!C:C,C23)</f>
        <v>3988838</v>
      </c>
      <c r="G23" s="150">
        <f>SUMIFS('Annual Service Data_rail only'!AT:AT,'Annual Service Data_rail only'!C:C,C23)</f>
        <v>32836617</v>
      </c>
      <c r="H23">
        <f>SUMIFS('Fuel and Energy_rail only'!AD:AD,'Fuel and Energy_rail only'!C:C,C23)</f>
        <v>0</v>
      </c>
      <c r="I23">
        <f>SUMIFS('Fuel and Energy_rail only'!AN:AN,'Fuel and Energy_rail only'!C:C,C23)</f>
        <v>3510093</v>
      </c>
      <c r="J23" s="54">
        <f t="shared" si="0"/>
        <v>0</v>
      </c>
      <c r="K23" s="54">
        <f t="shared" si="0"/>
        <v>1</v>
      </c>
      <c r="L23" s="154">
        <f>IFERROR(G23/F23,0)</f>
        <v>8.2321259975962917</v>
      </c>
      <c r="M23" s="155">
        <f>IFERROR(F23/E23,0)</f>
        <v>234637.5294117647</v>
      </c>
      <c r="N23" s="155">
        <f t="shared" si="1"/>
        <v>0</v>
      </c>
      <c r="O23" s="155">
        <f t="shared" si="2"/>
        <v>17</v>
      </c>
      <c r="P23">
        <f>SUMIFS('Fuel and Energy_rail only'!M:M,'Fuel and Energy_rail only'!C:C,C23)</f>
        <v>0</v>
      </c>
      <c r="Q23">
        <f>SUMIFS('Fuel and Energy_rail only'!U:U,'Fuel and Energy_rail only'!C:C,C23)</f>
        <v>0</v>
      </c>
      <c r="R23">
        <f>SUMIFS('Fuel and Energy_rail only'!Y:Y,'Fuel and Energy_rail only'!C:C,C23)</f>
        <v>18158000</v>
      </c>
      <c r="S23">
        <f t="shared" si="3"/>
        <v>0</v>
      </c>
      <c r="T23">
        <f t="shared" si="4"/>
        <v>61957638120</v>
      </c>
      <c r="U23" s="156">
        <f t="shared" si="5"/>
        <v>0</v>
      </c>
      <c r="V23" s="156">
        <f t="shared" si="5"/>
        <v>5.2998497031797435E-4</v>
      </c>
    </row>
    <row r="24" spans="2:22">
      <c r="B24" s="153" t="s">
        <v>1905</v>
      </c>
      <c r="C24" s="153" t="s">
        <v>1906</v>
      </c>
      <c r="D24" t="s">
        <v>1907</v>
      </c>
      <c r="E24">
        <f>SUMIFS('Annual Service Data_rail only'!N:N,'Annual Service Data_rail only'!C:C,C24)</f>
        <v>0</v>
      </c>
      <c r="F24" s="150">
        <f>SUMIFS('Annual Service Data_rail only'!X:X,'Annual Service Data_rail only'!C:C,C24)</f>
        <v>0</v>
      </c>
      <c r="G24" s="150">
        <f>SUMIFS('Annual Service Data_rail only'!AT:AT,'Annual Service Data_rail only'!C:C,C24)</f>
        <v>0</v>
      </c>
      <c r="H24">
        <f>SUMIFS('Fuel and Energy_rail only'!AD:AD,'Fuel and Energy_rail only'!C:C,C24)</f>
        <v>0</v>
      </c>
      <c r="I24">
        <f>SUMIFS('Fuel and Energy_rail only'!AN:AN,'Fuel and Energy_rail only'!C:C,C24)</f>
        <v>0</v>
      </c>
      <c r="J24" s="54">
        <f t="shared" si="0"/>
        <v>0</v>
      </c>
      <c r="K24" s="54">
        <f t="shared" si="0"/>
        <v>0</v>
      </c>
      <c r="L24" s="154">
        <f>IFERROR(G24/F24,0)</f>
        <v>0</v>
      </c>
      <c r="M24" s="155">
        <f>IFERROR(F24/E24,0)</f>
        <v>0</v>
      </c>
      <c r="N24" s="155">
        <f t="shared" si="1"/>
        <v>0</v>
      </c>
      <c r="O24" s="155">
        <f t="shared" si="2"/>
        <v>0</v>
      </c>
      <c r="P24">
        <f>SUMIFS('Fuel and Energy_rail only'!M:M,'Fuel and Energy_rail only'!C:C,C24)</f>
        <v>0</v>
      </c>
      <c r="Q24">
        <f>SUMIFS('Fuel and Energy_rail only'!U:U,'Fuel and Energy_rail only'!C:C,C24)</f>
        <v>0</v>
      </c>
      <c r="R24">
        <f>SUMIFS('Fuel and Energy_rail only'!Y:Y,'Fuel and Energy_rail only'!C:C,C24)</f>
        <v>0</v>
      </c>
      <c r="S24">
        <f t="shared" si="3"/>
        <v>0</v>
      </c>
      <c r="T24">
        <f t="shared" si="4"/>
        <v>0</v>
      </c>
      <c r="U24" s="156">
        <f t="shared" si="5"/>
        <v>0</v>
      </c>
      <c r="V24" s="156">
        <f t="shared" si="5"/>
        <v>0</v>
      </c>
    </row>
    <row r="25" spans="2:22">
      <c r="B25" s="153" t="s">
        <v>1908</v>
      </c>
      <c r="C25" s="153" t="s">
        <v>1909</v>
      </c>
      <c r="D25" t="s">
        <v>1910</v>
      </c>
      <c r="E25">
        <f>SUMIFS('Annual Service Data_rail only'!N:N,'Annual Service Data_rail only'!C:C,C25)</f>
        <v>0</v>
      </c>
      <c r="F25" s="150">
        <f>SUMIFS('Annual Service Data_rail only'!X:X,'Annual Service Data_rail only'!C:C,C25)</f>
        <v>0</v>
      </c>
      <c r="G25" s="150">
        <f>SUMIFS('Annual Service Data_rail only'!AT:AT,'Annual Service Data_rail only'!C:C,C25)</f>
        <v>0</v>
      </c>
      <c r="H25">
        <f>SUMIFS('Fuel and Energy_rail only'!AD:AD,'Fuel and Energy_rail only'!C:C,C25)</f>
        <v>0</v>
      </c>
      <c r="I25">
        <f>SUMIFS('Fuel and Energy_rail only'!AN:AN,'Fuel and Energy_rail only'!C:C,C25)</f>
        <v>0</v>
      </c>
      <c r="J25" s="54">
        <f t="shared" si="0"/>
        <v>0</v>
      </c>
      <c r="K25" s="54">
        <f t="shared" si="0"/>
        <v>0</v>
      </c>
      <c r="L25" s="154">
        <f>IFERROR(G25/F25,0)</f>
        <v>0</v>
      </c>
      <c r="M25" s="155">
        <f>IFERROR(F25/E25,0)</f>
        <v>0</v>
      </c>
      <c r="N25" s="155">
        <f t="shared" si="1"/>
        <v>0</v>
      </c>
      <c r="O25" s="155">
        <f t="shared" si="2"/>
        <v>0</v>
      </c>
      <c r="P25">
        <f>SUMIFS('Fuel and Energy_rail only'!M:M,'Fuel and Energy_rail only'!C:C,C25)</f>
        <v>0</v>
      </c>
      <c r="Q25">
        <f>SUMIFS('Fuel and Energy_rail only'!U:U,'Fuel and Energy_rail only'!C:C,C25)</f>
        <v>0</v>
      </c>
      <c r="R25">
        <f>SUMIFS('Fuel and Energy_rail only'!Y:Y,'Fuel and Energy_rail only'!C:C,C25)</f>
        <v>0</v>
      </c>
      <c r="S25">
        <f t="shared" si="3"/>
        <v>0</v>
      </c>
      <c r="T25">
        <f t="shared" si="4"/>
        <v>0</v>
      </c>
      <c r="U25" s="156">
        <f t="shared" si="5"/>
        <v>0</v>
      </c>
      <c r="V25" s="156">
        <f t="shared" si="5"/>
        <v>0</v>
      </c>
    </row>
    <row r="26" spans="2:22">
      <c r="B26" s="153" t="s">
        <v>1911</v>
      </c>
      <c r="C26" s="153" t="s">
        <v>1912</v>
      </c>
      <c r="D26" t="s">
        <v>1913</v>
      </c>
      <c r="E26">
        <f>SUMIFS('Annual Service Data_rail only'!N:N,'Annual Service Data_rail only'!C:C,C26)</f>
        <v>0</v>
      </c>
      <c r="F26" s="150">
        <f>SUMIFS('Annual Service Data_rail only'!X:X,'Annual Service Data_rail only'!C:C,C26)</f>
        <v>0</v>
      </c>
      <c r="G26" s="150">
        <f>SUMIFS('Annual Service Data_rail only'!AT:AT,'Annual Service Data_rail only'!C:C,C26)</f>
        <v>0</v>
      </c>
      <c r="H26">
        <f>SUMIFS('Fuel and Energy_rail only'!AD:AD,'Fuel and Energy_rail only'!C:C,C26)</f>
        <v>0</v>
      </c>
      <c r="I26">
        <f>SUMIFS('Fuel and Energy_rail only'!AN:AN,'Fuel and Energy_rail only'!C:C,C26)</f>
        <v>0</v>
      </c>
      <c r="J26" s="54">
        <f t="shared" si="0"/>
        <v>0</v>
      </c>
      <c r="K26" s="54">
        <f t="shared" si="0"/>
        <v>0</v>
      </c>
      <c r="L26" s="154">
        <f>IFERROR(G26/F26,0)</f>
        <v>0</v>
      </c>
      <c r="M26" s="155">
        <f>IFERROR(F26/E26,0)</f>
        <v>0</v>
      </c>
      <c r="N26" s="155">
        <f t="shared" si="1"/>
        <v>0</v>
      </c>
      <c r="O26" s="155">
        <f t="shared" si="2"/>
        <v>0</v>
      </c>
      <c r="P26">
        <f>SUMIFS('Fuel and Energy_rail only'!M:M,'Fuel and Energy_rail only'!C:C,C26)</f>
        <v>0</v>
      </c>
      <c r="Q26">
        <f>SUMIFS('Fuel and Energy_rail only'!U:U,'Fuel and Energy_rail only'!C:C,C26)</f>
        <v>0</v>
      </c>
      <c r="R26">
        <f>SUMIFS('Fuel and Energy_rail only'!Y:Y,'Fuel and Energy_rail only'!C:C,C26)</f>
        <v>0</v>
      </c>
      <c r="S26">
        <f t="shared" si="3"/>
        <v>0</v>
      </c>
      <c r="T26">
        <f t="shared" si="4"/>
        <v>0</v>
      </c>
      <c r="U26" s="156">
        <f t="shared" si="5"/>
        <v>0</v>
      </c>
      <c r="V26" s="156">
        <f t="shared" si="5"/>
        <v>0</v>
      </c>
    </row>
    <row r="27" spans="2:22">
      <c r="B27" s="153" t="s">
        <v>1914</v>
      </c>
      <c r="C27" s="153" t="s">
        <v>1915</v>
      </c>
      <c r="D27" t="s">
        <v>1916</v>
      </c>
      <c r="E27">
        <f>SUMIFS('Annual Service Data_rail only'!N:N,'Annual Service Data_rail only'!C:C,C27)</f>
        <v>0</v>
      </c>
      <c r="F27" s="150">
        <f>SUMIFS('Annual Service Data_rail only'!X:X,'Annual Service Data_rail only'!C:C,C27)</f>
        <v>0</v>
      </c>
      <c r="G27" s="150">
        <f>SUMIFS('Annual Service Data_rail only'!AT:AT,'Annual Service Data_rail only'!C:C,C27)</f>
        <v>0</v>
      </c>
      <c r="H27">
        <f>SUMIFS('Fuel and Energy_rail only'!AD:AD,'Fuel and Energy_rail only'!C:C,C27)</f>
        <v>0</v>
      </c>
      <c r="I27">
        <f>SUMIFS('Fuel and Energy_rail only'!AN:AN,'Fuel and Energy_rail only'!C:C,C27)</f>
        <v>0</v>
      </c>
      <c r="J27" s="54">
        <f t="shared" si="0"/>
        <v>0</v>
      </c>
      <c r="K27" s="54">
        <f t="shared" si="0"/>
        <v>0</v>
      </c>
      <c r="L27" s="154">
        <f>IFERROR(G27/F27,0)</f>
        <v>0</v>
      </c>
      <c r="M27" s="155">
        <f>IFERROR(F27/E27,0)</f>
        <v>0</v>
      </c>
      <c r="N27" s="155">
        <f t="shared" si="1"/>
        <v>0</v>
      </c>
      <c r="O27" s="155">
        <f t="shared" si="2"/>
        <v>0</v>
      </c>
      <c r="P27">
        <f>SUMIFS('Fuel and Energy_rail only'!M:M,'Fuel and Energy_rail only'!C:C,C27)</f>
        <v>0</v>
      </c>
      <c r="Q27">
        <f>SUMIFS('Fuel and Energy_rail only'!U:U,'Fuel and Energy_rail only'!C:C,C27)</f>
        <v>0</v>
      </c>
      <c r="R27">
        <f>SUMIFS('Fuel and Energy_rail only'!Y:Y,'Fuel and Energy_rail only'!C:C,C27)</f>
        <v>0</v>
      </c>
      <c r="S27">
        <f t="shared" si="3"/>
        <v>0</v>
      </c>
      <c r="T27">
        <f t="shared" si="4"/>
        <v>0</v>
      </c>
      <c r="U27" s="156">
        <f t="shared" si="5"/>
        <v>0</v>
      </c>
      <c r="V27" s="156">
        <f t="shared" si="5"/>
        <v>0</v>
      </c>
    </row>
    <row r="28" spans="2:22">
      <c r="B28" s="153" t="s">
        <v>1917</v>
      </c>
      <c r="C28" s="153" t="s">
        <v>1803</v>
      </c>
      <c r="D28" t="s">
        <v>1918</v>
      </c>
      <c r="E28">
        <f>SUMIFS('Annual Service Data_rail only'!N:N,'Annual Service Data_rail only'!C:C,C28)</f>
        <v>3</v>
      </c>
      <c r="F28" s="150">
        <f>SUMIFS('Annual Service Data_rail only'!X:X,'Annual Service Data_rail only'!C:C,C28)</f>
        <v>1974842</v>
      </c>
      <c r="G28" s="150">
        <f>SUMIFS('Annual Service Data_rail only'!AT:AT,'Annual Service Data_rail only'!C:C,C28)</f>
        <v>33416609</v>
      </c>
      <c r="H28">
        <f>SUMIFS('Fuel and Energy_rail only'!AD:AD,'Fuel and Energy_rail only'!C:C,C28)</f>
        <v>0</v>
      </c>
      <c r="I28">
        <f>SUMIFS('Fuel and Energy_rail only'!AN:AN,'Fuel and Energy_rail only'!C:C,C28)</f>
        <v>0</v>
      </c>
      <c r="J28" s="54">
        <f t="shared" si="0"/>
        <v>0</v>
      </c>
      <c r="K28" s="54">
        <f t="shared" si="0"/>
        <v>0</v>
      </c>
      <c r="L28" s="154">
        <f>IFERROR(G28/F28,0)</f>
        <v>16.921155717773878</v>
      </c>
      <c r="M28" s="155">
        <f>IFERROR(F28/E28,0)</f>
        <v>658280.66666666663</v>
      </c>
      <c r="N28" s="155">
        <f t="shared" si="1"/>
        <v>0</v>
      </c>
      <c r="O28" s="155">
        <f t="shared" si="2"/>
        <v>0</v>
      </c>
      <c r="P28">
        <f>SUMIFS('Fuel and Energy_rail only'!M:M,'Fuel and Energy_rail only'!C:C,C28)</f>
        <v>628302</v>
      </c>
      <c r="Q28">
        <f>SUMIFS('Fuel and Energy_rail only'!U:U,'Fuel and Energy_rail only'!C:C,C28)</f>
        <v>0</v>
      </c>
      <c r="R28">
        <f>SUMIFS('Fuel and Energy_rail only'!Y:Y,'Fuel and Energy_rail only'!C:C,C28)</f>
        <v>0</v>
      </c>
      <c r="S28">
        <f t="shared" si="3"/>
        <v>87145487400</v>
      </c>
      <c r="T28">
        <f t="shared" si="4"/>
        <v>0</v>
      </c>
      <c r="U28" s="156">
        <f t="shared" si="5"/>
        <v>0</v>
      </c>
      <c r="V28" s="156">
        <f t="shared" si="5"/>
        <v>0</v>
      </c>
    </row>
    <row r="29" spans="2:22">
      <c r="B29" s="153" t="s">
        <v>1919</v>
      </c>
      <c r="C29" s="153" t="s">
        <v>1707</v>
      </c>
      <c r="D29" t="s">
        <v>1920</v>
      </c>
      <c r="E29">
        <f>SUMIFS('Annual Service Data_rail only'!N:N,'Annual Service Data_rail only'!C:C,C29)</f>
        <v>55</v>
      </c>
      <c r="F29" s="150">
        <f>SUMIFS('Annual Service Data_rail only'!X:X,'Annual Service Data_rail only'!C:C,C29)</f>
        <v>13332723</v>
      </c>
      <c r="G29" s="150">
        <f>SUMIFS('Annual Service Data_rail only'!AT:AT,'Annual Service Data_rail only'!C:C,C29)</f>
        <v>252169120</v>
      </c>
      <c r="H29">
        <f>SUMIFS('Fuel and Energy_rail only'!AD:AD,'Fuel and Energy_rail only'!C:C,C29)</f>
        <v>764117</v>
      </c>
      <c r="I29">
        <f>SUMIFS('Fuel and Energy_rail only'!AN:AN,'Fuel and Energy_rail only'!C:C,C29)</f>
        <v>2843642</v>
      </c>
      <c r="J29" s="54">
        <f t="shared" si="0"/>
        <v>0.21179823818608726</v>
      </c>
      <c r="K29" s="54">
        <f t="shared" si="0"/>
        <v>0.78820176181391277</v>
      </c>
      <c r="L29" s="154">
        <f>IFERROR(G29/F29,0)</f>
        <v>18.913549767740619</v>
      </c>
      <c r="M29" s="155">
        <f>IFERROR(F29/E29,0)</f>
        <v>242413.14545454545</v>
      </c>
      <c r="N29" s="155">
        <f t="shared" si="1"/>
        <v>11.648903100234799</v>
      </c>
      <c r="O29" s="155">
        <f t="shared" si="2"/>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3"/>
        <v>514535806100</v>
      </c>
      <c r="T29">
        <f t="shared" si="4"/>
        <v>311272355487.23999</v>
      </c>
      <c r="U29" s="156">
        <f t="shared" si="5"/>
        <v>1.0380030837067924E-4</v>
      </c>
      <c r="V29" s="156">
        <f t="shared" si="5"/>
        <v>6.3854094703637049E-4</v>
      </c>
    </row>
    <row r="30" spans="2:22">
      <c r="B30" s="153" t="s">
        <v>1921</v>
      </c>
      <c r="C30" s="153" t="s">
        <v>1697</v>
      </c>
      <c r="D30" t="s">
        <v>1922</v>
      </c>
      <c r="E30">
        <f>SUMIFS('Annual Service Data_rail only'!N:N,'Annual Service Data_rail only'!C:C,C30)</f>
        <v>209</v>
      </c>
      <c r="F30" s="150">
        <f>SUMIFS('Annual Service Data_rail only'!X:X,'Annual Service Data_rail only'!C:C,C30)</f>
        <v>50817429</v>
      </c>
      <c r="G30" s="150">
        <f>SUMIFS('Annual Service Data_rail only'!AT:AT,'Annual Service Data_rail only'!C:C,C30)</f>
        <v>1018614837</v>
      </c>
      <c r="H30">
        <f>SUMIFS('Fuel and Energy_rail only'!AD:AD,'Fuel and Energy_rail only'!C:C,C30)</f>
        <v>4339139</v>
      </c>
      <c r="I30">
        <f>SUMIFS('Fuel and Energy_rail only'!AN:AN,'Fuel and Energy_rail only'!C:C,C30)</f>
        <v>27601749</v>
      </c>
      <c r="J30" s="54">
        <f t="shared" si="0"/>
        <v>0.13584904089078551</v>
      </c>
      <c r="K30" s="54">
        <f t="shared" si="0"/>
        <v>0.86415095910921447</v>
      </c>
      <c r="L30" s="154">
        <f>IFERROR(G30/F30,0)</f>
        <v>20.044596057781671</v>
      </c>
      <c r="M30" s="155">
        <f>IFERROR(F30/E30,0)</f>
        <v>243145.59330143541</v>
      </c>
      <c r="N30" s="155">
        <f t="shared" si="1"/>
        <v>28.39244954617417</v>
      </c>
      <c r="O30" s="155">
        <f t="shared" si="2"/>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3"/>
        <v>1853168619500</v>
      </c>
      <c r="T30">
        <f t="shared" si="4"/>
        <v>768448728415.85999</v>
      </c>
      <c r="U30" s="156">
        <f t="shared" si="5"/>
        <v>7.4670943155140035E-5</v>
      </c>
      <c r="V30" s="156">
        <f t="shared" si="5"/>
        <v>1.1454726331202542E-3</v>
      </c>
    </row>
    <row r="31" spans="2:22">
      <c r="B31" s="153" t="s">
        <v>1923</v>
      </c>
      <c r="C31" s="153" t="s">
        <v>1924</v>
      </c>
      <c r="D31" t="s">
        <v>1925</v>
      </c>
      <c r="E31">
        <f>SUMIFS('Annual Service Data_rail only'!N:N,'Annual Service Data_rail only'!C:C,C31)</f>
        <v>0</v>
      </c>
      <c r="F31" s="150">
        <f>SUMIFS('Annual Service Data_rail only'!X:X,'Annual Service Data_rail only'!C:C,C31)</f>
        <v>0</v>
      </c>
      <c r="G31" s="150">
        <f>SUMIFS('Annual Service Data_rail only'!AT:AT,'Annual Service Data_rail only'!C:C,C31)</f>
        <v>0</v>
      </c>
      <c r="H31">
        <f>SUMIFS('Fuel and Energy_rail only'!AD:AD,'Fuel and Energy_rail only'!C:C,C31)</f>
        <v>0</v>
      </c>
      <c r="I31">
        <f>SUMIFS('Fuel and Energy_rail only'!AN:AN,'Fuel and Energy_rail only'!C:C,C31)</f>
        <v>0</v>
      </c>
      <c r="J31" s="54">
        <f t="shared" si="0"/>
        <v>0</v>
      </c>
      <c r="K31" s="54">
        <f t="shared" si="0"/>
        <v>0</v>
      </c>
      <c r="L31" s="154">
        <f>IFERROR(G31/F31,0)</f>
        <v>0</v>
      </c>
      <c r="M31" s="155">
        <f>IFERROR(F31/E31,0)</f>
        <v>0</v>
      </c>
      <c r="N31" s="155">
        <f t="shared" si="1"/>
        <v>0</v>
      </c>
      <c r="O31" s="155">
        <f t="shared" si="2"/>
        <v>0</v>
      </c>
      <c r="P31">
        <f>SUMIFS('Fuel and Energy_rail only'!M:M,'Fuel and Energy_rail only'!C:C,C31)</f>
        <v>0</v>
      </c>
      <c r="Q31">
        <f>SUMIFS('Fuel and Energy_rail only'!U:U,'Fuel and Energy_rail only'!C:C,C31)</f>
        <v>0</v>
      </c>
      <c r="R31">
        <f>SUMIFS('Fuel and Energy_rail only'!Y:Y,'Fuel and Energy_rail only'!C:C,C31)</f>
        <v>0</v>
      </c>
      <c r="S31">
        <f t="shared" si="3"/>
        <v>0</v>
      </c>
      <c r="T31">
        <f t="shared" si="4"/>
        <v>0</v>
      </c>
      <c r="U31" s="156">
        <f t="shared" si="5"/>
        <v>0</v>
      </c>
      <c r="V31" s="156">
        <f t="shared" si="5"/>
        <v>0</v>
      </c>
    </row>
    <row r="32" spans="2:22">
      <c r="B32" s="153" t="s">
        <v>1926</v>
      </c>
      <c r="C32" s="153" t="s">
        <v>1740</v>
      </c>
      <c r="D32" t="s">
        <v>1927</v>
      </c>
      <c r="E32">
        <f>SUMIFS('Annual Service Data_rail only'!N:N,'Annual Service Data_rail only'!C:C,C32)</f>
        <v>27</v>
      </c>
      <c r="F32" s="150">
        <f>SUMIFS('Annual Service Data_rail only'!X:X,'Annual Service Data_rail only'!C:C,C32)</f>
        <v>4386285</v>
      </c>
      <c r="G32" s="150">
        <f>SUMIFS('Annual Service Data_rail only'!AT:AT,'Annual Service Data_rail only'!C:C,C32)</f>
        <v>44505006</v>
      </c>
      <c r="H32">
        <f>SUMIFS('Fuel and Energy_rail only'!AD:AD,'Fuel and Energy_rail only'!C:C,C32)</f>
        <v>63438</v>
      </c>
      <c r="I32">
        <f>SUMIFS('Fuel and Energy_rail only'!AN:AN,'Fuel and Energy_rail only'!C:C,C32)</f>
        <v>4153269</v>
      </c>
      <c r="J32" s="54">
        <f t="shared" si="0"/>
        <v>1.5044441076887722E-2</v>
      </c>
      <c r="K32" s="54">
        <f t="shared" si="0"/>
        <v>0.98495555892311226</v>
      </c>
      <c r="L32" s="154">
        <f>IFERROR(G32/F32,0)</f>
        <v>10.14640088366351</v>
      </c>
      <c r="M32" s="155">
        <f>IFERROR(F32/E32,0)</f>
        <v>162455</v>
      </c>
      <c r="N32" s="155">
        <f t="shared" si="1"/>
        <v>0.40619990907596848</v>
      </c>
      <c r="O32" s="155">
        <f t="shared" si="2"/>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3"/>
        <v>29651286000</v>
      </c>
      <c r="T32">
        <f t="shared" si="4"/>
        <v>108750538655.28</v>
      </c>
      <c r="U32" s="156">
        <f t="shared" si="5"/>
        <v>2.2580907296686373E-5</v>
      </c>
      <c r="V32" s="156">
        <f t="shared" si="5"/>
        <v>4.030826293059302E-4</v>
      </c>
    </row>
    <row r="33" spans="2:22">
      <c r="B33" s="153" t="s">
        <v>1928</v>
      </c>
      <c r="C33" s="153" t="s">
        <v>1929</v>
      </c>
      <c r="D33" t="s">
        <v>1930</v>
      </c>
      <c r="E33">
        <f>SUMIFS('Annual Service Data_rail only'!N:N,'Annual Service Data_rail only'!C:C,C33)</f>
        <v>0</v>
      </c>
      <c r="F33" s="150">
        <f>SUMIFS('Annual Service Data_rail only'!X:X,'Annual Service Data_rail only'!C:C,C33)</f>
        <v>0</v>
      </c>
      <c r="G33" s="150">
        <f>SUMIFS('Annual Service Data_rail only'!AT:AT,'Annual Service Data_rail only'!C:C,C33)</f>
        <v>0</v>
      </c>
      <c r="H33">
        <f>SUMIFS('Fuel and Energy_rail only'!AD:AD,'Fuel and Energy_rail only'!C:C,C33)</f>
        <v>0</v>
      </c>
      <c r="I33">
        <f>SUMIFS('Fuel and Energy_rail only'!AN:AN,'Fuel and Energy_rail only'!C:C,C33)</f>
        <v>0</v>
      </c>
      <c r="J33" s="54">
        <f t="shared" si="0"/>
        <v>0</v>
      </c>
      <c r="K33" s="54">
        <f t="shared" si="0"/>
        <v>0</v>
      </c>
      <c r="L33" s="154">
        <f>IFERROR(G33/F33,0)</f>
        <v>0</v>
      </c>
      <c r="M33" s="155">
        <f>IFERROR(F33/E33,0)</f>
        <v>0</v>
      </c>
      <c r="N33" s="155">
        <f t="shared" si="1"/>
        <v>0</v>
      </c>
      <c r="O33" s="155">
        <f t="shared" si="2"/>
        <v>0</v>
      </c>
      <c r="P33">
        <f>SUMIFS('Fuel and Energy_rail only'!M:M,'Fuel and Energy_rail only'!C:C,C33)</f>
        <v>0</v>
      </c>
      <c r="Q33">
        <f>SUMIFS('Fuel and Energy_rail only'!U:U,'Fuel and Energy_rail only'!C:C,C33)</f>
        <v>0</v>
      </c>
      <c r="R33">
        <f>SUMIFS('Fuel and Energy_rail only'!Y:Y,'Fuel and Energy_rail only'!C:C,C33)</f>
        <v>0</v>
      </c>
      <c r="S33">
        <f t="shared" si="3"/>
        <v>0</v>
      </c>
      <c r="T33">
        <f t="shared" si="4"/>
        <v>0</v>
      </c>
      <c r="U33" s="156">
        <f t="shared" si="5"/>
        <v>0</v>
      </c>
      <c r="V33" s="156">
        <f t="shared" si="5"/>
        <v>0</v>
      </c>
    </row>
    <row r="34" spans="2:22">
      <c r="B34" s="153" t="s">
        <v>1931</v>
      </c>
      <c r="C34" s="153" t="s">
        <v>1747</v>
      </c>
      <c r="D34" t="s">
        <v>1932</v>
      </c>
      <c r="E34">
        <f>SUMIFS('Annual Service Data_rail only'!N:N,'Annual Service Data_rail only'!C:C,C34)</f>
        <v>25</v>
      </c>
      <c r="F34" s="150">
        <f>SUMIFS('Annual Service Data_rail only'!X:X,'Annual Service Data_rail only'!C:C,C34)</f>
        <v>5905439</v>
      </c>
      <c r="G34" s="150">
        <f>SUMIFS('Annual Service Data_rail only'!AT:AT,'Annual Service Data_rail only'!C:C,C34)</f>
        <v>70933375</v>
      </c>
      <c r="H34">
        <f>SUMIFS('Fuel and Energy_rail only'!AD:AD,'Fuel and Energy_rail only'!C:C,C34)</f>
        <v>0</v>
      </c>
      <c r="I34">
        <f>SUMIFS('Fuel and Energy_rail only'!AN:AN,'Fuel and Energy_rail only'!C:C,C34)</f>
        <v>5934378</v>
      </c>
      <c r="J34" s="54">
        <f t="shared" si="0"/>
        <v>0</v>
      </c>
      <c r="K34" s="54">
        <f t="shared" si="0"/>
        <v>1</v>
      </c>
      <c r="L34" s="154">
        <f>IFERROR(G34/F34,0)</f>
        <v>12.011532927526641</v>
      </c>
      <c r="M34" s="155">
        <f>IFERROR(F34/E34,0)</f>
        <v>236217.56</v>
      </c>
      <c r="N34" s="155">
        <f t="shared" si="1"/>
        <v>0</v>
      </c>
      <c r="O34" s="155">
        <f t="shared" si="2"/>
        <v>25</v>
      </c>
      <c r="P34">
        <f>SUMIFS('Fuel and Energy_rail only'!M:M,'Fuel and Energy_rail only'!C:C,C34)</f>
        <v>0</v>
      </c>
      <c r="Q34">
        <f>SUMIFS('Fuel and Energy_rail only'!U:U,'Fuel and Energy_rail only'!C:C,C34)</f>
        <v>0</v>
      </c>
      <c r="R34">
        <f>SUMIFS('Fuel and Energy_rail only'!Y:Y,'Fuel and Energy_rail only'!C:C,C34)</f>
        <v>36496148</v>
      </c>
      <c r="S34">
        <f t="shared" si="3"/>
        <v>0</v>
      </c>
      <c r="T34">
        <f t="shared" si="4"/>
        <v>124529966436.72</v>
      </c>
      <c r="U34" s="156">
        <f t="shared" si="5"/>
        <v>0</v>
      </c>
      <c r="V34" s="156">
        <f t="shared" si="5"/>
        <v>5.6960888234114198E-4</v>
      </c>
    </row>
    <row r="35" spans="2:22">
      <c r="B35" s="153" t="s">
        <v>1933</v>
      </c>
      <c r="C35" s="153" t="s">
        <v>1934</v>
      </c>
      <c r="D35" t="s">
        <v>1935</v>
      </c>
      <c r="E35">
        <f>SUMIFS('Annual Service Data_rail only'!N:N,'Annual Service Data_rail only'!C:C,C35)</f>
        <v>0</v>
      </c>
      <c r="F35" s="150">
        <f>SUMIFS('Annual Service Data_rail only'!X:X,'Annual Service Data_rail only'!C:C,C35)</f>
        <v>0</v>
      </c>
      <c r="G35" s="150">
        <f>SUMIFS('Annual Service Data_rail only'!AT:AT,'Annual Service Data_rail only'!C:C,C35)</f>
        <v>0</v>
      </c>
      <c r="H35">
        <f>SUMIFS('Fuel and Energy_rail only'!AD:AD,'Fuel and Energy_rail only'!C:C,C35)</f>
        <v>0</v>
      </c>
      <c r="I35">
        <f>SUMIFS('Fuel and Energy_rail only'!AN:AN,'Fuel and Energy_rail only'!C:C,C35)</f>
        <v>0</v>
      </c>
      <c r="J35" s="54">
        <f t="shared" si="0"/>
        <v>0</v>
      </c>
      <c r="K35" s="54">
        <f t="shared" si="0"/>
        <v>0</v>
      </c>
      <c r="L35" s="154">
        <f>IFERROR(G35/F35,0)</f>
        <v>0</v>
      </c>
      <c r="M35" s="155">
        <f>IFERROR(F35/E35,0)</f>
        <v>0</v>
      </c>
      <c r="N35" s="155">
        <f t="shared" si="1"/>
        <v>0</v>
      </c>
      <c r="O35" s="155">
        <f t="shared" si="2"/>
        <v>0</v>
      </c>
      <c r="P35">
        <f>SUMIFS('Fuel and Energy_rail only'!M:M,'Fuel and Energy_rail only'!C:C,C35)</f>
        <v>0</v>
      </c>
      <c r="Q35">
        <f>SUMIFS('Fuel and Energy_rail only'!U:U,'Fuel and Energy_rail only'!C:C,C35)</f>
        <v>0</v>
      </c>
      <c r="R35">
        <f>SUMIFS('Fuel and Energy_rail only'!Y:Y,'Fuel and Energy_rail only'!C:C,C35)</f>
        <v>0</v>
      </c>
      <c r="S35">
        <f t="shared" si="3"/>
        <v>0</v>
      </c>
      <c r="T35">
        <f t="shared" si="4"/>
        <v>0</v>
      </c>
      <c r="U35" s="156">
        <f t="shared" si="5"/>
        <v>0</v>
      </c>
      <c r="V35" s="156">
        <f t="shared" si="5"/>
        <v>0</v>
      </c>
    </row>
    <row r="36" spans="2:22">
      <c r="B36" s="153" t="s">
        <v>1936</v>
      </c>
      <c r="C36" s="153" t="s">
        <v>1937</v>
      </c>
      <c r="D36" t="s">
        <v>1938</v>
      </c>
      <c r="E36">
        <f>SUMIFS('Annual Service Data_rail only'!N:N,'Annual Service Data_rail only'!C:C,C36)</f>
        <v>0</v>
      </c>
      <c r="F36" s="150">
        <f>SUMIFS('Annual Service Data_rail only'!X:X,'Annual Service Data_rail only'!C:C,C36)</f>
        <v>0</v>
      </c>
      <c r="G36" s="150">
        <f>SUMIFS('Annual Service Data_rail only'!AT:AT,'Annual Service Data_rail only'!C:C,C36)</f>
        <v>0</v>
      </c>
      <c r="H36">
        <f>SUMIFS('Fuel and Energy_rail only'!AD:AD,'Fuel and Energy_rail only'!C:C,C36)</f>
        <v>0</v>
      </c>
      <c r="I36">
        <f>SUMIFS('Fuel and Energy_rail only'!AN:AN,'Fuel and Energy_rail only'!C:C,C36)</f>
        <v>0</v>
      </c>
      <c r="J36" s="54">
        <f t="shared" si="0"/>
        <v>0</v>
      </c>
      <c r="K36" s="54">
        <f t="shared" si="0"/>
        <v>0</v>
      </c>
      <c r="L36" s="154">
        <f>IFERROR(G36/F36,0)</f>
        <v>0</v>
      </c>
      <c r="M36" s="155">
        <f>IFERROR(F36/E36,0)</f>
        <v>0</v>
      </c>
      <c r="N36" s="155">
        <f t="shared" si="1"/>
        <v>0</v>
      </c>
      <c r="O36" s="155">
        <f t="shared" si="2"/>
        <v>0</v>
      </c>
      <c r="P36">
        <f>SUMIFS('Fuel and Energy_rail only'!M:M,'Fuel and Energy_rail only'!C:C,C36)</f>
        <v>0</v>
      </c>
      <c r="Q36">
        <f>SUMIFS('Fuel and Energy_rail only'!U:U,'Fuel and Energy_rail only'!C:C,C36)</f>
        <v>0</v>
      </c>
      <c r="R36">
        <f>SUMIFS('Fuel and Energy_rail only'!Y:Y,'Fuel and Energy_rail only'!C:C,C36)</f>
        <v>0</v>
      </c>
      <c r="S36">
        <f t="shared" si="3"/>
        <v>0</v>
      </c>
      <c r="T36">
        <f t="shared" si="4"/>
        <v>0</v>
      </c>
      <c r="U36" s="156">
        <f t="shared" si="5"/>
        <v>0</v>
      </c>
      <c r="V36" s="156">
        <f t="shared" si="5"/>
        <v>0</v>
      </c>
    </row>
    <row r="37" spans="2:22">
      <c r="B37" s="153" t="s">
        <v>1939</v>
      </c>
      <c r="C37" s="153" t="s">
        <v>1940</v>
      </c>
      <c r="D37" t="s">
        <v>1941</v>
      </c>
      <c r="E37">
        <f>SUMIFS('Annual Service Data_rail only'!N:N,'Annual Service Data_rail only'!C:C,C37)</f>
        <v>0</v>
      </c>
      <c r="F37" s="150">
        <f>SUMIFS('Annual Service Data_rail only'!X:X,'Annual Service Data_rail only'!C:C,C37)</f>
        <v>0</v>
      </c>
      <c r="G37" s="150">
        <f>SUMIFS('Annual Service Data_rail only'!AT:AT,'Annual Service Data_rail only'!C:C,C37)</f>
        <v>0</v>
      </c>
      <c r="H37">
        <f>SUMIFS('Fuel and Energy_rail only'!AD:AD,'Fuel and Energy_rail only'!C:C,C37)</f>
        <v>0</v>
      </c>
      <c r="I37">
        <f>SUMIFS('Fuel and Energy_rail only'!AN:AN,'Fuel and Energy_rail only'!C:C,C37)</f>
        <v>0</v>
      </c>
      <c r="J37" s="54">
        <f t="shared" si="0"/>
        <v>0</v>
      </c>
      <c r="K37" s="54">
        <f t="shared" si="0"/>
        <v>0</v>
      </c>
      <c r="L37" s="154">
        <f>IFERROR(G37/F37,0)</f>
        <v>0</v>
      </c>
      <c r="M37" s="155">
        <f>IFERROR(F37/E37,0)</f>
        <v>0</v>
      </c>
      <c r="N37" s="155">
        <f t="shared" si="1"/>
        <v>0</v>
      </c>
      <c r="O37" s="155">
        <f t="shared" si="2"/>
        <v>0</v>
      </c>
      <c r="P37">
        <f>SUMIFS('Fuel and Energy_rail only'!M:M,'Fuel and Energy_rail only'!C:C,C37)</f>
        <v>0</v>
      </c>
      <c r="Q37">
        <f>SUMIFS('Fuel and Energy_rail only'!U:U,'Fuel and Energy_rail only'!C:C,C37)</f>
        <v>0</v>
      </c>
      <c r="R37">
        <f>SUMIFS('Fuel and Energy_rail only'!Y:Y,'Fuel and Energy_rail only'!C:C,C37)</f>
        <v>0</v>
      </c>
      <c r="S37">
        <f t="shared" si="3"/>
        <v>0</v>
      </c>
      <c r="T37">
        <f t="shared" si="4"/>
        <v>0</v>
      </c>
      <c r="U37" s="156">
        <f t="shared" si="5"/>
        <v>0</v>
      </c>
      <c r="V37" s="156">
        <f t="shared" si="5"/>
        <v>0</v>
      </c>
    </row>
    <row r="38" spans="2:22">
      <c r="B38" s="153" t="s">
        <v>1942</v>
      </c>
      <c r="C38" s="153" t="s">
        <v>1943</v>
      </c>
      <c r="D38" t="s">
        <v>1944</v>
      </c>
      <c r="E38">
        <f>SUMIFS('Annual Service Data_rail only'!N:N,'Annual Service Data_rail only'!C:C,C38)</f>
        <v>0</v>
      </c>
      <c r="F38" s="150">
        <f>SUMIFS('Annual Service Data_rail only'!X:X,'Annual Service Data_rail only'!C:C,C38)</f>
        <v>0</v>
      </c>
      <c r="G38" s="150">
        <f>SUMIFS('Annual Service Data_rail only'!AT:AT,'Annual Service Data_rail only'!C:C,C38)</f>
        <v>0</v>
      </c>
      <c r="H38">
        <f>SUMIFS('Fuel and Energy_rail only'!AD:AD,'Fuel and Energy_rail only'!C:C,C38)</f>
        <v>0</v>
      </c>
      <c r="I38">
        <f>SUMIFS('Fuel and Energy_rail only'!AN:AN,'Fuel and Energy_rail only'!C:C,C38)</f>
        <v>0</v>
      </c>
      <c r="J38" s="54">
        <f t="shared" si="0"/>
        <v>0</v>
      </c>
      <c r="K38" s="54">
        <f t="shared" si="0"/>
        <v>0</v>
      </c>
      <c r="L38" s="154">
        <f>IFERROR(G38/F38,0)</f>
        <v>0</v>
      </c>
      <c r="M38" s="155">
        <f>IFERROR(F38/E38,0)</f>
        <v>0</v>
      </c>
      <c r="N38" s="155">
        <f t="shared" si="1"/>
        <v>0</v>
      </c>
      <c r="O38" s="155">
        <f t="shared" si="2"/>
        <v>0</v>
      </c>
      <c r="P38">
        <f>SUMIFS('Fuel and Energy_rail only'!M:M,'Fuel and Energy_rail only'!C:C,C38)</f>
        <v>0</v>
      </c>
      <c r="Q38">
        <f>SUMIFS('Fuel and Energy_rail only'!U:U,'Fuel and Energy_rail only'!C:C,C38)</f>
        <v>0</v>
      </c>
      <c r="R38">
        <f>SUMIFS('Fuel and Energy_rail only'!Y:Y,'Fuel and Energy_rail only'!C:C,C38)</f>
        <v>0</v>
      </c>
      <c r="S38">
        <f t="shared" si="3"/>
        <v>0</v>
      </c>
      <c r="T38">
        <f t="shared" si="4"/>
        <v>0</v>
      </c>
      <c r="U38" s="156">
        <f t="shared" si="5"/>
        <v>0</v>
      </c>
      <c r="V38" s="156">
        <f t="shared" si="5"/>
        <v>0</v>
      </c>
    </row>
    <row r="39" spans="2:22">
      <c r="B39" s="153" t="s">
        <v>1945</v>
      </c>
      <c r="C39" s="153" t="s">
        <v>1678</v>
      </c>
      <c r="D39" t="s">
        <v>1946</v>
      </c>
      <c r="E39">
        <f>SUMIFS('Annual Service Data_rail only'!N:N,'Annual Service Data_rail only'!C:C,C39)</f>
        <v>184</v>
      </c>
      <c r="F39" s="150">
        <f>SUMIFS('Annual Service Data_rail only'!X:X,'Annual Service Data_rail only'!C:C,C39)</f>
        <v>77331686</v>
      </c>
      <c r="G39" s="150">
        <f>SUMIFS('Annual Service Data_rail only'!AT:AT,'Annual Service Data_rail only'!C:C,C39)</f>
        <v>1699013683</v>
      </c>
      <c r="H39">
        <f>SUMIFS('Fuel and Energy_rail only'!AD:AD,'Fuel and Energy_rail only'!C:C,C39)</f>
        <v>2485889</v>
      </c>
      <c r="I39">
        <f>SUMIFS('Fuel and Energy_rail only'!AN:AN,'Fuel and Energy_rail only'!C:C,C39)</f>
        <v>28864827</v>
      </c>
      <c r="J39" s="54">
        <f t="shared" si="0"/>
        <v>7.9292893980475593E-2</v>
      </c>
      <c r="K39" s="54">
        <f t="shared" si="0"/>
        <v>0.92070710601952443</v>
      </c>
      <c r="L39" s="154">
        <f>IFERROR(G39/F39,0)</f>
        <v>21.97047253049675</v>
      </c>
      <c r="M39" s="155">
        <f>IFERROR(F39/E39,0)</f>
        <v>420280.90217391303</v>
      </c>
      <c r="N39" s="155">
        <f t="shared" si="1"/>
        <v>14.589892492407509</v>
      </c>
      <c r="O39" s="155">
        <f t="shared" si="2"/>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3"/>
        <v>1826202842900</v>
      </c>
      <c r="T39">
        <f t="shared" si="4"/>
        <v>1771853796951.1799</v>
      </c>
      <c r="U39" s="156">
        <f t="shared" si="5"/>
        <v>7.3770398705306041E-5</v>
      </c>
      <c r="V39" s="156">
        <f t="shared" si="5"/>
        <v>8.8285725032966977E-4</v>
      </c>
    </row>
    <row r="40" spans="2:22">
      <c r="B40" s="153" t="s">
        <v>1947</v>
      </c>
      <c r="C40" s="153" t="s">
        <v>1783</v>
      </c>
      <c r="D40" t="s">
        <v>1948</v>
      </c>
      <c r="E40">
        <f>SUMIFS('Annual Service Data_rail only'!N:N,'Annual Service Data_rail only'!C:C,C40)</f>
        <v>7</v>
      </c>
      <c r="F40" s="150">
        <f>SUMIFS('Annual Service Data_rail only'!X:X,'Annual Service Data_rail only'!C:C,C40)</f>
        <v>965030</v>
      </c>
      <c r="G40" s="150">
        <f>SUMIFS('Annual Service Data_rail only'!AT:AT,'Annual Service Data_rail only'!C:C,C40)</f>
        <v>24052625</v>
      </c>
      <c r="H40">
        <f>SUMIFS('Fuel and Energy_rail only'!AD:AD,'Fuel and Energy_rail only'!C:C,C40)</f>
        <v>350453</v>
      </c>
      <c r="I40">
        <f>SUMIFS('Fuel and Energy_rail only'!AN:AN,'Fuel and Energy_rail only'!C:C,C40)</f>
        <v>0</v>
      </c>
      <c r="J40" s="54">
        <f t="shared" si="0"/>
        <v>1</v>
      </c>
      <c r="K40" s="54">
        <f t="shared" si="0"/>
        <v>0</v>
      </c>
      <c r="L40" s="154">
        <f>IFERROR(G40/F40,0)</f>
        <v>24.924225153622167</v>
      </c>
      <c r="M40" s="155">
        <f>IFERROR(F40/E40,0)</f>
        <v>137861.42857142858</v>
      </c>
      <c r="N40" s="155">
        <f t="shared" si="1"/>
        <v>7</v>
      </c>
      <c r="O40" s="155">
        <f t="shared" si="2"/>
        <v>0</v>
      </c>
      <c r="P40">
        <f>SUMIFS('Fuel and Energy_rail only'!M:M,'Fuel and Energy_rail only'!C:C,C40)</f>
        <v>0</v>
      </c>
      <c r="Q40">
        <f>SUMIFS('Fuel and Energy_rail only'!U:U,'Fuel and Energy_rail only'!C:C,C40)</f>
        <v>792273</v>
      </c>
      <c r="R40">
        <f>SUMIFS('Fuel and Energy_rail only'!Y:Y,'Fuel and Energy_rail only'!C:C,C40)</f>
        <v>0</v>
      </c>
      <c r="S40">
        <f t="shared" si="3"/>
        <v>109888265100</v>
      </c>
      <c r="T40">
        <f t="shared" si="4"/>
        <v>0</v>
      </c>
      <c r="U40" s="156">
        <f t="shared" si="5"/>
        <v>2.1888256201070918E-4</v>
      </c>
      <c r="V40" s="156">
        <f t="shared" si="5"/>
        <v>0</v>
      </c>
    </row>
    <row r="41" spans="2:22">
      <c r="B41" s="153" t="s">
        <v>1717</v>
      </c>
      <c r="C41" s="153" t="s">
        <v>1670</v>
      </c>
      <c r="D41" t="s">
        <v>1949</v>
      </c>
      <c r="E41">
        <f>SUMIFS('Annual Service Data_rail only'!N:N,'Annual Service Data_rail only'!C:C,C41)</f>
        <v>787</v>
      </c>
      <c r="F41" s="150">
        <f>SUMIFS('Annual Service Data_rail only'!X:X,'Annual Service Data_rail only'!C:C,C41)</f>
        <v>459797967</v>
      </c>
      <c r="G41" s="150">
        <f>SUMIFS('Annual Service Data_rail only'!AT:AT,'Annual Service Data_rail only'!C:C,C41)</f>
        <v>6605805362</v>
      </c>
      <c r="H41">
        <f>SUMIFS('Fuel and Energy_rail only'!AD:AD,'Fuel and Energy_rail only'!C:C,C41)</f>
        <v>757533</v>
      </c>
      <c r="I41">
        <f>SUMIFS('Fuel and Energy_rail only'!AN:AN,'Fuel and Energy_rail only'!C:C,C41)</f>
        <v>433746106</v>
      </c>
      <c r="J41" s="54">
        <f t="shared" si="0"/>
        <v>1.7434445468476271E-3</v>
      </c>
      <c r="K41" s="54">
        <f t="shared" si="0"/>
        <v>0.99825655545315239</v>
      </c>
      <c r="L41" s="154">
        <f>IFERROR(G41/F41,0)</f>
        <v>14.366756349751325</v>
      </c>
      <c r="M41" s="155">
        <f>IFERROR(F41/E41,0)</f>
        <v>584241.3811944091</v>
      </c>
      <c r="N41" s="155">
        <f t="shared" si="1"/>
        <v>1.3720908583690825</v>
      </c>
      <c r="O41" s="155">
        <f t="shared" si="2"/>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3"/>
        <v>1765848647500</v>
      </c>
      <c r="T41">
        <f t="shared" si="4"/>
        <v>8430889616443.5</v>
      </c>
      <c r="U41" s="156">
        <f t="shared" si="5"/>
        <v>6.5219945957546822E-6</v>
      </c>
      <c r="V41" s="156">
        <f t="shared" si="5"/>
        <v>7.8215808848957843E-4</v>
      </c>
    </row>
    <row r="42" spans="2:22">
      <c r="B42" s="153" t="s">
        <v>1950</v>
      </c>
      <c r="C42" s="153" t="s">
        <v>1756</v>
      </c>
      <c r="D42" t="s">
        <v>1951</v>
      </c>
      <c r="E42">
        <f>SUMIFS('Annual Service Data_rail only'!N:N,'Annual Service Data_rail only'!C:C,C42)</f>
        <v>16</v>
      </c>
      <c r="F42" s="150">
        <f>SUMIFS('Annual Service Data_rail only'!X:X,'Annual Service Data_rail only'!C:C,C42)</f>
        <v>2267166</v>
      </c>
      <c r="G42" s="150">
        <f>SUMIFS('Annual Service Data_rail only'!AT:AT,'Annual Service Data_rail only'!C:C,C42)</f>
        <v>37638865</v>
      </c>
      <c r="H42">
        <f>SUMIFS('Fuel and Energy_rail only'!AD:AD,'Fuel and Energy_rail only'!C:C,C42)</f>
        <v>0</v>
      </c>
      <c r="I42">
        <f>SUMIFS('Fuel and Energy_rail only'!AN:AN,'Fuel and Energy_rail only'!C:C,C42)</f>
        <v>2267804</v>
      </c>
      <c r="J42" s="54">
        <f t="shared" si="0"/>
        <v>0</v>
      </c>
      <c r="K42" s="54">
        <f t="shared" si="0"/>
        <v>1</v>
      </c>
      <c r="L42" s="154">
        <f>IFERROR(G42/F42,0)</f>
        <v>16.601724355428761</v>
      </c>
      <c r="M42" s="155">
        <f>IFERROR(F42/E42,0)</f>
        <v>141697.875</v>
      </c>
      <c r="N42" s="155">
        <f t="shared" si="1"/>
        <v>0</v>
      </c>
      <c r="O42" s="155">
        <f t="shared" si="2"/>
        <v>16</v>
      </c>
      <c r="P42">
        <f>SUMIFS('Fuel and Energy_rail only'!M:M,'Fuel and Energy_rail only'!C:C,C42)</f>
        <v>0</v>
      </c>
      <c r="Q42">
        <f>SUMIFS('Fuel and Energy_rail only'!U:U,'Fuel and Energy_rail only'!C:C,C42)</f>
        <v>0</v>
      </c>
      <c r="R42">
        <f>SUMIFS('Fuel and Energy_rail only'!Y:Y,'Fuel and Energy_rail only'!C:C,C42)</f>
        <v>16786660</v>
      </c>
      <c r="S42">
        <f t="shared" si="3"/>
        <v>0</v>
      </c>
      <c r="T42">
        <f t="shared" si="4"/>
        <v>57278434052.400002</v>
      </c>
      <c r="U42" s="156">
        <f t="shared" si="5"/>
        <v>0</v>
      </c>
      <c r="V42" s="156">
        <f t="shared" si="5"/>
        <v>6.5712105476848151E-4</v>
      </c>
    </row>
    <row r="43" spans="2:22">
      <c r="B43" s="153" t="s">
        <v>1952</v>
      </c>
      <c r="C43" s="153" t="s">
        <v>1953</v>
      </c>
      <c r="D43" t="s">
        <v>1954</v>
      </c>
      <c r="E43">
        <f>SUMIFS('Annual Service Data_rail only'!N:N,'Annual Service Data_rail only'!C:C,C43)</f>
        <v>0</v>
      </c>
      <c r="F43" s="150">
        <f>SUMIFS('Annual Service Data_rail only'!X:X,'Annual Service Data_rail only'!C:C,C43)</f>
        <v>0</v>
      </c>
      <c r="G43" s="150">
        <f>SUMIFS('Annual Service Data_rail only'!AT:AT,'Annual Service Data_rail only'!C:C,C43)</f>
        <v>0</v>
      </c>
      <c r="H43">
        <f>SUMIFS('Fuel and Energy_rail only'!AD:AD,'Fuel and Energy_rail only'!C:C,C43)</f>
        <v>0</v>
      </c>
      <c r="I43">
        <f>SUMIFS('Fuel and Energy_rail only'!AN:AN,'Fuel and Energy_rail only'!C:C,C43)</f>
        <v>0</v>
      </c>
      <c r="J43" s="54">
        <f t="shared" si="0"/>
        <v>0</v>
      </c>
      <c r="K43" s="54">
        <f t="shared" si="0"/>
        <v>0</v>
      </c>
      <c r="L43" s="154">
        <f>IFERROR(G43/F43,0)</f>
        <v>0</v>
      </c>
      <c r="M43" s="155">
        <f>IFERROR(F43/E43,0)</f>
        <v>0</v>
      </c>
      <c r="N43" s="155">
        <f t="shared" si="1"/>
        <v>0</v>
      </c>
      <c r="O43" s="155">
        <f t="shared" si="2"/>
        <v>0</v>
      </c>
      <c r="P43">
        <f>SUMIFS('Fuel and Energy_rail only'!M:M,'Fuel and Energy_rail only'!C:C,C43)</f>
        <v>0</v>
      </c>
      <c r="Q43">
        <f>SUMIFS('Fuel and Energy_rail only'!U:U,'Fuel and Energy_rail only'!C:C,C43)</f>
        <v>0</v>
      </c>
      <c r="R43">
        <f>SUMIFS('Fuel and Energy_rail only'!Y:Y,'Fuel and Energy_rail only'!C:C,C43)</f>
        <v>0</v>
      </c>
      <c r="S43">
        <f t="shared" si="3"/>
        <v>0</v>
      </c>
      <c r="T43">
        <f t="shared" si="4"/>
        <v>0</v>
      </c>
      <c r="U43" s="156">
        <f t="shared" si="5"/>
        <v>0</v>
      </c>
      <c r="V43" s="156">
        <f t="shared" si="5"/>
        <v>0</v>
      </c>
    </row>
    <row r="44" spans="2:22">
      <c r="B44" s="153" t="s">
        <v>1955</v>
      </c>
      <c r="C44" s="153" t="s">
        <v>1750</v>
      </c>
      <c r="D44" t="s">
        <v>1956</v>
      </c>
      <c r="E44">
        <f>SUMIFS('Annual Service Data_rail only'!N:N,'Annual Service Data_rail only'!C:C,C44)</f>
        <v>14</v>
      </c>
      <c r="F44" s="150">
        <f>SUMIFS('Annual Service Data_rail only'!X:X,'Annual Service Data_rail only'!C:C,C44)</f>
        <v>3017495</v>
      </c>
      <c r="G44" s="150">
        <f>SUMIFS('Annual Service Data_rail only'!AT:AT,'Annual Service Data_rail only'!C:C,C44)</f>
        <v>20427250</v>
      </c>
      <c r="H44">
        <f>SUMIFS('Fuel and Energy_rail only'!AD:AD,'Fuel and Energy_rail only'!C:C,C44)</f>
        <v>0</v>
      </c>
      <c r="I44">
        <f>SUMIFS('Fuel and Energy_rail only'!AN:AN,'Fuel and Energy_rail only'!C:C,C44)</f>
        <v>2921572</v>
      </c>
      <c r="J44" s="54">
        <f t="shared" si="0"/>
        <v>0</v>
      </c>
      <c r="K44" s="54">
        <f t="shared" si="0"/>
        <v>1</v>
      </c>
      <c r="L44" s="154">
        <f>IFERROR(G44/F44,0)</f>
        <v>6.769605252038529</v>
      </c>
      <c r="M44" s="155">
        <f>IFERROR(F44/E44,0)</f>
        <v>215535.35714285713</v>
      </c>
      <c r="N44" s="155">
        <f t="shared" si="1"/>
        <v>0</v>
      </c>
      <c r="O44" s="155">
        <f t="shared" si="2"/>
        <v>14</v>
      </c>
      <c r="P44">
        <f>SUMIFS('Fuel and Energy_rail only'!M:M,'Fuel and Energy_rail only'!C:C,C44)</f>
        <v>0</v>
      </c>
      <c r="Q44">
        <f>SUMIFS('Fuel and Energy_rail only'!U:U,'Fuel and Energy_rail only'!C:C,C44)</f>
        <v>0</v>
      </c>
      <c r="R44">
        <f>SUMIFS('Fuel and Energy_rail only'!Y:Y,'Fuel and Energy_rail only'!C:C,C44)</f>
        <v>32090136</v>
      </c>
      <c r="S44">
        <f t="shared" si="3"/>
        <v>0</v>
      </c>
      <c r="T44">
        <f t="shared" si="4"/>
        <v>109496036651.03999</v>
      </c>
      <c r="U44" s="156">
        <f t="shared" si="5"/>
        <v>0</v>
      </c>
      <c r="V44" s="156">
        <f t="shared" si="5"/>
        <v>1.8655698073438882E-4</v>
      </c>
    </row>
    <row r="45" spans="2:22">
      <c r="B45" s="153" t="s">
        <v>1957</v>
      </c>
      <c r="C45" s="153" t="s">
        <v>1958</v>
      </c>
      <c r="D45" t="s">
        <v>1959</v>
      </c>
      <c r="E45">
        <f>SUMIFS('Annual Service Data_rail only'!N:N,'Annual Service Data_rail only'!C:C,C45)</f>
        <v>0</v>
      </c>
      <c r="F45" s="150">
        <f>SUMIFS('Annual Service Data_rail only'!X:X,'Annual Service Data_rail only'!C:C,C45)</f>
        <v>0</v>
      </c>
      <c r="G45" s="150">
        <f>SUMIFS('Annual Service Data_rail only'!AT:AT,'Annual Service Data_rail only'!C:C,C45)</f>
        <v>0</v>
      </c>
      <c r="H45">
        <f>SUMIFS('Fuel and Energy_rail only'!AD:AD,'Fuel and Energy_rail only'!C:C,C45)</f>
        <v>0</v>
      </c>
      <c r="I45">
        <f>SUMIFS('Fuel and Energy_rail only'!AN:AN,'Fuel and Energy_rail only'!C:C,C45)</f>
        <v>0</v>
      </c>
      <c r="J45" s="54">
        <f t="shared" si="0"/>
        <v>0</v>
      </c>
      <c r="K45" s="54">
        <f t="shared" si="0"/>
        <v>0</v>
      </c>
      <c r="L45" s="154">
        <f>IFERROR(G45/F45,0)</f>
        <v>0</v>
      </c>
      <c r="M45" s="155">
        <f>IFERROR(F45/E45,0)</f>
        <v>0</v>
      </c>
      <c r="N45" s="155">
        <f t="shared" si="1"/>
        <v>0</v>
      </c>
      <c r="O45" s="155">
        <f t="shared" si="2"/>
        <v>0</v>
      </c>
      <c r="P45">
        <f>SUMIFS('Fuel and Energy_rail only'!M:M,'Fuel and Energy_rail only'!C:C,C45)</f>
        <v>0</v>
      </c>
      <c r="Q45">
        <f>SUMIFS('Fuel and Energy_rail only'!U:U,'Fuel and Energy_rail only'!C:C,C45)</f>
        <v>0</v>
      </c>
      <c r="R45">
        <f>SUMIFS('Fuel and Energy_rail only'!Y:Y,'Fuel and Energy_rail only'!C:C,C45)</f>
        <v>0</v>
      </c>
      <c r="S45">
        <f t="shared" si="3"/>
        <v>0</v>
      </c>
      <c r="T45">
        <f t="shared" si="4"/>
        <v>0</v>
      </c>
      <c r="U45" s="156">
        <f t="shared" si="5"/>
        <v>0</v>
      </c>
      <c r="V45" s="156">
        <f t="shared" si="5"/>
        <v>0</v>
      </c>
    </row>
    <row r="46" spans="2:22">
      <c r="B46" s="153" t="s">
        <v>1960</v>
      </c>
      <c r="C46" s="153" t="s">
        <v>1730</v>
      </c>
      <c r="D46" t="s">
        <v>1961</v>
      </c>
      <c r="E46">
        <f>SUMIFS('Annual Service Data_rail only'!N:N,'Annual Service Data_rail only'!C:C,C46)</f>
        <v>55</v>
      </c>
      <c r="F46" s="150">
        <f>SUMIFS('Annual Service Data_rail only'!X:X,'Annual Service Data_rail only'!C:C,C46)</f>
        <v>8981104</v>
      </c>
      <c r="G46" s="150">
        <f>SUMIFS('Annual Service Data_rail only'!AT:AT,'Annual Service Data_rail only'!C:C,C46)</f>
        <v>159458488</v>
      </c>
      <c r="H46">
        <f>SUMIFS('Fuel and Energy_rail only'!AD:AD,'Fuel and Energy_rail only'!C:C,C46)</f>
        <v>0</v>
      </c>
      <c r="I46">
        <f>SUMIFS('Fuel and Energy_rail only'!AN:AN,'Fuel and Energy_rail only'!C:C,C46)</f>
        <v>9045741</v>
      </c>
      <c r="J46" s="54">
        <f t="shared" si="0"/>
        <v>0</v>
      </c>
      <c r="K46" s="54">
        <f t="shared" si="0"/>
        <v>1</v>
      </c>
      <c r="L46" s="154">
        <f>IFERROR(G46/F46,0)</f>
        <v>17.754887149731257</v>
      </c>
      <c r="M46" s="155">
        <f>IFERROR(F46/E46,0)</f>
        <v>163292.79999999999</v>
      </c>
      <c r="N46" s="155">
        <f t="shared" si="1"/>
        <v>0</v>
      </c>
      <c r="O46" s="155">
        <f t="shared" si="2"/>
        <v>55</v>
      </c>
      <c r="P46">
        <f>SUMIFS('Fuel and Energy_rail only'!M:M,'Fuel and Energy_rail only'!C:C,C46)</f>
        <v>0</v>
      </c>
      <c r="Q46">
        <f>SUMIFS('Fuel and Energy_rail only'!U:U,'Fuel and Energy_rail only'!C:C,C46)</f>
        <v>0</v>
      </c>
      <c r="R46">
        <f>SUMIFS('Fuel and Energy_rail only'!Y:Y,'Fuel and Energy_rail only'!C:C,C46)</f>
        <v>54389715</v>
      </c>
      <c r="S46">
        <f t="shared" si="3"/>
        <v>0</v>
      </c>
      <c r="T46">
        <f t="shared" si="4"/>
        <v>185585322140.10001</v>
      </c>
      <c r="U46" s="156">
        <f t="shared" si="5"/>
        <v>0</v>
      </c>
      <c r="V46" s="156">
        <f t="shared" si="5"/>
        <v>8.5921928610077983E-4</v>
      </c>
    </row>
    <row r="47" spans="2:22">
      <c r="B47" s="153" t="s">
        <v>1962</v>
      </c>
      <c r="C47" s="153" t="s">
        <v>1701</v>
      </c>
      <c r="D47" t="s">
        <v>1963</v>
      </c>
      <c r="E47">
        <f>SUMIFS('Annual Service Data_rail only'!N:N,'Annual Service Data_rail only'!C:C,C47)</f>
        <v>176</v>
      </c>
      <c r="F47" s="150">
        <f>SUMIFS('Annual Service Data_rail only'!X:X,'Annual Service Data_rail only'!C:C,C47)</f>
        <v>37294660</v>
      </c>
      <c r="G47" s="150">
        <f>SUMIFS('Annual Service Data_rail only'!AT:AT,'Annual Service Data_rail only'!C:C,C47)</f>
        <v>725134241</v>
      </c>
      <c r="H47">
        <f>SUMIFS('Fuel and Energy_rail only'!AD:AD,'Fuel and Energy_rail only'!C:C,C47)</f>
        <v>0</v>
      </c>
      <c r="I47">
        <f>SUMIFS('Fuel and Energy_rail only'!AN:AN,'Fuel and Energy_rail only'!C:C,C47)</f>
        <v>31752653</v>
      </c>
      <c r="J47" s="54">
        <f t="shared" si="0"/>
        <v>0</v>
      </c>
      <c r="K47" s="54">
        <f t="shared" si="0"/>
        <v>1</v>
      </c>
      <c r="L47" s="154">
        <f>IFERROR(G47/F47,0)</f>
        <v>19.443379856526377</v>
      </c>
      <c r="M47" s="155">
        <f>IFERROR(F47/E47,0)</f>
        <v>211901.47727272726</v>
      </c>
      <c r="N47" s="155">
        <f t="shared" si="1"/>
        <v>0</v>
      </c>
      <c r="O47" s="155">
        <f t="shared" si="2"/>
        <v>176</v>
      </c>
      <c r="P47">
        <f>SUMIFS('Fuel and Energy_rail only'!M:M,'Fuel and Energy_rail only'!C:C,C47)</f>
        <v>0</v>
      </c>
      <c r="Q47">
        <f>SUMIFS('Fuel and Energy_rail only'!U:U,'Fuel and Energy_rail only'!C:C,C47)</f>
        <v>0</v>
      </c>
      <c r="R47">
        <f>SUMIFS('Fuel and Energy_rail only'!Y:Y,'Fuel and Energy_rail only'!C:C,C47)</f>
        <v>373898381</v>
      </c>
      <c r="S47">
        <f t="shared" si="3"/>
        <v>0</v>
      </c>
      <c r="T47">
        <f t="shared" si="4"/>
        <v>1275793621745.3398</v>
      </c>
      <c r="U47" s="156">
        <f t="shared" si="5"/>
        <v>0</v>
      </c>
      <c r="V47" s="156">
        <f t="shared" si="5"/>
        <v>5.6837895145453508E-4</v>
      </c>
    </row>
    <row r="48" spans="2:22">
      <c r="B48" s="153" t="s">
        <v>1964</v>
      </c>
      <c r="C48" s="153" t="s">
        <v>1965</v>
      </c>
      <c r="D48" t="s">
        <v>1966</v>
      </c>
      <c r="E48">
        <f>SUMIFS('Annual Service Data_rail only'!N:N,'Annual Service Data_rail only'!C:C,C48)</f>
        <v>0</v>
      </c>
      <c r="F48" s="150">
        <f>SUMIFS('Annual Service Data_rail only'!X:X,'Annual Service Data_rail only'!C:C,C48)</f>
        <v>0</v>
      </c>
      <c r="G48" s="150">
        <f>SUMIFS('Annual Service Data_rail only'!AT:AT,'Annual Service Data_rail only'!C:C,C48)</f>
        <v>0</v>
      </c>
      <c r="H48">
        <f>SUMIFS('Fuel and Energy_rail only'!AD:AD,'Fuel and Energy_rail only'!C:C,C48)</f>
        <v>0</v>
      </c>
      <c r="I48">
        <f>SUMIFS('Fuel and Energy_rail only'!AN:AN,'Fuel and Energy_rail only'!C:C,C48)</f>
        <v>0</v>
      </c>
      <c r="J48" s="54">
        <f t="shared" si="0"/>
        <v>0</v>
      </c>
      <c r="K48" s="54">
        <f t="shared" si="0"/>
        <v>0</v>
      </c>
      <c r="L48" s="154">
        <f>IFERROR(G48/F48,0)</f>
        <v>0</v>
      </c>
      <c r="M48" s="155">
        <f>IFERROR(F48/E48,0)</f>
        <v>0</v>
      </c>
      <c r="N48" s="155">
        <f t="shared" si="1"/>
        <v>0</v>
      </c>
      <c r="O48" s="155">
        <f t="shared" si="2"/>
        <v>0</v>
      </c>
      <c r="P48">
        <f>SUMIFS('Fuel and Energy_rail only'!M:M,'Fuel and Energy_rail only'!C:C,C48)</f>
        <v>0</v>
      </c>
      <c r="Q48">
        <f>SUMIFS('Fuel and Energy_rail only'!U:U,'Fuel and Energy_rail only'!C:C,C48)</f>
        <v>0</v>
      </c>
      <c r="R48">
        <f>SUMIFS('Fuel and Energy_rail only'!Y:Y,'Fuel and Energy_rail only'!C:C,C48)</f>
        <v>0</v>
      </c>
      <c r="S48">
        <f t="shared" si="3"/>
        <v>0</v>
      </c>
      <c r="T48">
        <f t="shared" si="4"/>
        <v>0</v>
      </c>
      <c r="U48" s="156">
        <f t="shared" si="5"/>
        <v>0</v>
      </c>
      <c r="V48" s="156">
        <f t="shared" si="5"/>
        <v>0</v>
      </c>
    </row>
    <row r="49" spans="2:24">
      <c r="B49" s="153" t="s">
        <v>1967</v>
      </c>
      <c r="C49" s="153" t="s">
        <v>1968</v>
      </c>
      <c r="D49" t="s">
        <v>1969</v>
      </c>
      <c r="E49">
        <f>SUMIFS('Annual Service Data_rail only'!N:N,'Annual Service Data_rail only'!C:C,C49)</f>
        <v>0</v>
      </c>
      <c r="F49" s="150">
        <f>SUMIFS('Annual Service Data_rail only'!X:X,'Annual Service Data_rail only'!C:C,C49)</f>
        <v>0</v>
      </c>
      <c r="G49" s="150">
        <f>SUMIFS('Annual Service Data_rail only'!AT:AT,'Annual Service Data_rail only'!C:C,C49)</f>
        <v>0</v>
      </c>
      <c r="H49">
        <f>SUMIFS('Fuel and Energy_rail only'!AD:AD,'Fuel and Energy_rail only'!C:C,C49)</f>
        <v>0</v>
      </c>
      <c r="I49">
        <f>SUMIFS('Fuel and Energy_rail only'!AN:AN,'Fuel and Energy_rail only'!C:C,C49)</f>
        <v>0</v>
      </c>
      <c r="J49" s="54">
        <f t="shared" si="0"/>
        <v>0</v>
      </c>
      <c r="K49" s="54">
        <f t="shared" si="0"/>
        <v>0</v>
      </c>
      <c r="L49" s="154">
        <f>IFERROR(G49/F49,0)</f>
        <v>0</v>
      </c>
      <c r="M49" s="155">
        <f>IFERROR(F49/E49,0)</f>
        <v>0</v>
      </c>
      <c r="N49" s="155">
        <f t="shared" si="1"/>
        <v>0</v>
      </c>
      <c r="O49" s="155">
        <f t="shared" si="2"/>
        <v>0</v>
      </c>
      <c r="P49">
        <f>SUMIFS('Fuel and Energy_rail only'!M:M,'Fuel and Energy_rail only'!C:C,C49)</f>
        <v>0</v>
      </c>
      <c r="Q49">
        <f>SUMIFS('Fuel and Energy_rail only'!U:U,'Fuel and Energy_rail only'!C:C,C49)</f>
        <v>0</v>
      </c>
      <c r="R49">
        <f>SUMIFS('Fuel and Energy_rail only'!Y:Y,'Fuel and Energy_rail only'!C:C,C49)</f>
        <v>0</v>
      </c>
      <c r="S49">
        <f t="shared" si="3"/>
        <v>0</v>
      </c>
      <c r="T49">
        <f t="shared" si="4"/>
        <v>0</v>
      </c>
      <c r="U49" s="156">
        <f t="shared" si="5"/>
        <v>0</v>
      </c>
      <c r="V49" s="156">
        <f t="shared" si="5"/>
        <v>0</v>
      </c>
    </row>
    <row r="50" spans="2:24">
      <c r="B50" s="153" t="s">
        <v>1970</v>
      </c>
      <c r="C50" s="153" t="s">
        <v>1971</v>
      </c>
      <c r="D50" t="s">
        <v>1972</v>
      </c>
      <c r="E50">
        <f>SUMIFS('Annual Service Data_rail only'!N:N,'Annual Service Data_rail only'!C:C,C50)</f>
        <v>0</v>
      </c>
      <c r="F50" s="150">
        <f>SUMIFS('Annual Service Data_rail only'!X:X,'Annual Service Data_rail only'!C:C,C50)</f>
        <v>0</v>
      </c>
      <c r="G50" s="150">
        <f>SUMIFS('Annual Service Data_rail only'!AT:AT,'Annual Service Data_rail only'!C:C,C50)</f>
        <v>0</v>
      </c>
      <c r="H50">
        <f>SUMIFS('Fuel and Energy_rail only'!AD:AD,'Fuel and Energy_rail only'!C:C,C50)</f>
        <v>0</v>
      </c>
      <c r="I50">
        <f>SUMIFS('Fuel and Energy_rail only'!AN:AN,'Fuel and Energy_rail only'!C:C,C50)</f>
        <v>0</v>
      </c>
      <c r="J50" s="54">
        <f t="shared" si="0"/>
        <v>0</v>
      </c>
      <c r="K50" s="54">
        <f t="shared" si="0"/>
        <v>0</v>
      </c>
      <c r="L50" s="154">
        <f>IFERROR(G50/F50,0)</f>
        <v>0</v>
      </c>
      <c r="M50" s="155">
        <f>IFERROR(F50/E50,0)</f>
        <v>0</v>
      </c>
      <c r="N50" s="155">
        <f t="shared" si="1"/>
        <v>0</v>
      </c>
      <c r="O50" s="155">
        <f t="shared" si="2"/>
        <v>0</v>
      </c>
      <c r="P50">
        <f>SUMIFS('Fuel and Energy_rail only'!M:M,'Fuel and Energy_rail only'!C:C,C50)</f>
        <v>0</v>
      </c>
      <c r="Q50">
        <f>SUMIFS('Fuel and Energy_rail only'!U:U,'Fuel and Energy_rail only'!C:C,C50)</f>
        <v>0</v>
      </c>
      <c r="R50">
        <f>SUMIFS('Fuel and Energy_rail only'!Y:Y,'Fuel and Energy_rail only'!C:C,C50)</f>
        <v>0</v>
      </c>
      <c r="S50">
        <f t="shared" si="3"/>
        <v>0</v>
      </c>
      <c r="T50">
        <f t="shared" si="4"/>
        <v>0</v>
      </c>
      <c r="U50" s="156">
        <f t="shared" si="5"/>
        <v>0</v>
      </c>
      <c r="V50" s="156">
        <f t="shared" si="5"/>
        <v>0</v>
      </c>
    </row>
    <row r="51" spans="2:24">
      <c r="B51" s="153" t="s">
        <v>1973</v>
      </c>
      <c r="C51" s="153" t="s">
        <v>1789</v>
      </c>
      <c r="D51" t="s">
        <v>1974</v>
      </c>
      <c r="E51">
        <f>SUMIFS('Annual Service Data_rail only'!N:N,'Annual Service Data_rail only'!C:C,C51)</f>
        <v>2</v>
      </c>
      <c r="F51" s="150">
        <f>SUMIFS('Annual Service Data_rail only'!X:X,'Annual Service Data_rail only'!C:C,C51)</f>
        <v>208873</v>
      </c>
      <c r="G51" s="150">
        <f>SUMIFS('Annual Service Data_rail only'!AT:AT,'Annual Service Data_rail only'!C:C,C51)</f>
        <v>3403059</v>
      </c>
      <c r="H51">
        <f>SUMIFS('Fuel and Energy_rail only'!AD:AD,'Fuel and Energy_rail only'!C:C,C51)</f>
        <v>71832</v>
      </c>
      <c r="I51">
        <f>SUMIFS('Fuel and Energy_rail only'!AN:AN,'Fuel and Energy_rail only'!C:C,C51)</f>
        <v>0</v>
      </c>
      <c r="J51" s="54">
        <f t="shared" si="0"/>
        <v>1</v>
      </c>
      <c r="K51" s="54">
        <f t="shared" si="0"/>
        <v>0</v>
      </c>
      <c r="L51" s="154">
        <f>IFERROR(G51/F51,0)</f>
        <v>16.292479161978811</v>
      </c>
      <c r="M51" s="155">
        <f>IFERROR(F51/E51,0)</f>
        <v>104436.5</v>
      </c>
      <c r="N51" s="155">
        <f t="shared" si="1"/>
        <v>2</v>
      </c>
      <c r="O51" s="155">
        <f t="shared" si="2"/>
        <v>0</v>
      </c>
      <c r="P51">
        <f>SUMIFS('Fuel and Energy_rail only'!M:M,'Fuel and Energy_rail only'!C:C,C51)</f>
        <v>195054</v>
      </c>
      <c r="Q51">
        <f>SUMIFS('Fuel and Energy_rail only'!U:U,'Fuel and Energy_rail only'!C:C,C51)</f>
        <v>0</v>
      </c>
      <c r="R51">
        <f>SUMIFS('Fuel and Energy_rail only'!Y:Y,'Fuel and Energy_rail only'!C:C,C51)</f>
        <v>0</v>
      </c>
      <c r="S51">
        <f t="shared" si="3"/>
        <v>27053989800</v>
      </c>
      <c r="T51">
        <f t="shared" si="4"/>
        <v>0</v>
      </c>
      <c r="U51" s="156">
        <f t="shared" si="5"/>
        <v>1.2578769435331124E-4</v>
      </c>
      <c r="V51" s="156">
        <f t="shared" si="5"/>
        <v>0</v>
      </c>
    </row>
    <row r="52" spans="2:24">
      <c r="B52" s="153" t="s">
        <v>1975</v>
      </c>
      <c r="C52" s="153" t="s">
        <v>1704</v>
      </c>
      <c r="D52" t="s">
        <v>1976</v>
      </c>
      <c r="E52">
        <f>SUMIFS('Annual Service Data_rail only'!N:N,'Annual Service Data_rail only'!C:C,C52)</f>
        <v>81</v>
      </c>
      <c r="F52" s="150">
        <f>SUMIFS('Annual Service Data_rail only'!X:X,'Annual Service Data_rail only'!C:C,C52)</f>
        <v>16971382</v>
      </c>
      <c r="G52" s="150">
        <f>SUMIFS('Annual Service Data_rail only'!AT:AT,'Annual Service Data_rail only'!C:C,C52)</f>
        <v>229087609</v>
      </c>
      <c r="H52">
        <f>SUMIFS('Fuel and Energy_rail only'!AD:AD,'Fuel and Energy_rail only'!C:C,C52)</f>
        <v>2810479</v>
      </c>
      <c r="I52">
        <f>SUMIFS('Fuel and Energy_rail only'!AN:AN,'Fuel and Energy_rail only'!C:C,C52)</f>
        <v>13314833</v>
      </c>
      <c r="J52" s="54">
        <f t="shared" si="0"/>
        <v>0.17428989901094627</v>
      </c>
      <c r="K52" s="54">
        <f t="shared" si="0"/>
        <v>0.82571010098905373</v>
      </c>
      <c r="L52" s="154">
        <f>IFERROR(G52/F52,0)</f>
        <v>13.498465180973476</v>
      </c>
      <c r="M52" s="155">
        <f>IFERROR(F52/E52,0)</f>
        <v>209523.23456790124</v>
      </c>
      <c r="N52" s="155">
        <f t="shared" si="1"/>
        <v>14.117481819886647</v>
      </c>
      <c r="O52" s="155">
        <f t="shared" si="2"/>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3"/>
        <v>252211941300</v>
      </c>
      <c r="T52">
        <f t="shared" si="4"/>
        <v>467285762368.56</v>
      </c>
      <c r="U52" s="156">
        <f t="shared" si="5"/>
        <v>1.5830993580821838E-4</v>
      </c>
      <c r="V52" s="156">
        <f t="shared" si="5"/>
        <v>4.0480572702220627E-4</v>
      </c>
    </row>
    <row r="53" spans="2:24">
      <c r="B53" s="153" t="s">
        <v>1977</v>
      </c>
      <c r="C53" s="153" t="s">
        <v>1722</v>
      </c>
      <c r="D53" t="s">
        <v>1978</v>
      </c>
      <c r="E53">
        <f>SUMIFS('Annual Service Data_rail only'!N:N,'Annual Service Data_rail only'!C:C,C53)</f>
        <v>31</v>
      </c>
      <c r="F53" s="150">
        <f>SUMIFS('Annual Service Data_rail only'!X:X,'Annual Service Data_rail only'!C:C,C53)</f>
        <v>10256420</v>
      </c>
      <c r="G53" s="150">
        <f>SUMIFS('Annual Service Data_rail only'!AT:AT,'Annual Service Data_rail only'!C:C,C53)</f>
        <v>91039641</v>
      </c>
      <c r="H53">
        <f>SUMIFS('Fuel and Energy_rail only'!AD:AD,'Fuel and Energy_rail only'!C:C,C53)</f>
        <v>850933</v>
      </c>
      <c r="I53">
        <f>SUMIFS('Fuel and Energy_rail only'!AN:AN,'Fuel and Energy_rail only'!C:C,C53)</f>
        <v>6307169</v>
      </c>
      <c r="J53" s="54">
        <f t="shared" si="0"/>
        <v>0.11887690340260589</v>
      </c>
      <c r="K53" s="54">
        <f t="shared" si="0"/>
        <v>0.88112309659739407</v>
      </c>
      <c r="L53" s="154">
        <f>IFERROR(G53/F53,0)</f>
        <v>8.876356564961263</v>
      </c>
      <c r="M53" s="155">
        <f>IFERROR(F53/E53,0)</f>
        <v>330852.25806451612</v>
      </c>
      <c r="N53" s="155">
        <f t="shared" si="1"/>
        <v>3.6851840054807825</v>
      </c>
      <c r="O53" s="155">
        <f t="shared" si="2"/>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3"/>
        <v>266500537900</v>
      </c>
      <c r="T53">
        <f t="shared" si="4"/>
        <v>135128752292.58</v>
      </c>
      <c r="U53" s="156">
        <f t="shared" si="5"/>
        <v>4.0609713939961685E-5</v>
      </c>
      <c r="V53" s="156">
        <f t="shared" si="5"/>
        <v>5.9363480406708256E-4</v>
      </c>
    </row>
    <row r="54" spans="2:24">
      <c r="B54" s="153" t="s">
        <v>1979</v>
      </c>
      <c r="C54" s="153" t="s">
        <v>1980</v>
      </c>
      <c r="D54" t="s">
        <v>1981</v>
      </c>
      <c r="E54">
        <f>SUMIFS('Annual Service Data_rail only'!N:N,'Annual Service Data_rail only'!C:C,C54)</f>
        <v>0</v>
      </c>
      <c r="F54" s="150">
        <f>SUMIFS('Annual Service Data_rail only'!X:X,'Annual Service Data_rail only'!C:C,C54)</f>
        <v>0</v>
      </c>
      <c r="G54" s="150">
        <f>SUMIFS('Annual Service Data_rail only'!AT:AT,'Annual Service Data_rail only'!C:C,C54)</f>
        <v>0</v>
      </c>
      <c r="H54">
        <f>SUMIFS('Fuel and Energy_rail only'!AD:AD,'Fuel and Energy_rail only'!C:C,C54)</f>
        <v>0</v>
      </c>
      <c r="I54">
        <f>SUMIFS('Fuel and Energy_rail only'!AN:AN,'Fuel and Energy_rail only'!C:C,C54)</f>
        <v>0</v>
      </c>
      <c r="J54" s="54">
        <f t="shared" si="0"/>
        <v>0</v>
      </c>
      <c r="K54" s="54">
        <f t="shared" si="0"/>
        <v>0</v>
      </c>
      <c r="L54" s="154">
        <f>IFERROR(G54/F54,0)</f>
        <v>0</v>
      </c>
      <c r="M54" s="155">
        <f>IFERROR(F54/E54,0)</f>
        <v>0</v>
      </c>
      <c r="N54" s="155">
        <f t="shared" si="1"/>
        <v>0</v>
      </c>
      <c r="O54" s="155">
        <f t="shared" si="2"/>
        <v>0</v>
      </c>
      <c r="P54">
        <f>SUMIFS('Fuel and Energy_rail only'!M:M,'Fuel and Energy_rail only'!C:C,C54)</f>
        <v>0</v>
      </c>
      <c r="Q54">
        <f>SUMIFS('Fuel and Energy_rail only'!U:U,'Fuel and Energy_rail only'!C:C,C54)</f>
        <v>0</v>
      </c>
      <c r="R54">
        <f>SUMIFS('Fuel and Energy_rail only'!Y:Y,'Fuel and Energy_rail only'!C:C,C54)</f>
        <v>0</v>
      </c>
      <c r="S54">
        <f t="shared" si="3"/>
        <v>0</v>
      </c>
      <c r="T54">
        <f t="shared" si="4"/>
        <v>0</v>
      </c>
      <c r="U54" s="156">
        <f t="shared" si="5"/>
        <v>0</v>
      </c>
      <c r="V54" s="156">
        <f t="shared" si="5"/>
        <v>0</v>
      </c>
    </row>
    <row r="55" spans="2:24">
      <c r="B55" s="153" t="s">
        <v>1982</v>
      </c>
      <c r="C55" s="153" t="s">
        <v>1753</v>
      </c>
      <c r="D55" t="s">
        <v>1983</v>
      </c>
      <c r="E55">
        <f>SUMIFS('Annual Service Data_rail only'!N:N,'Annual Service Data_rail only'!C:C,C55)</f>
        <v>38</v>
      </c>
      <c r="F55" s="150">
        <f>SUMIFS('Annual Service Data_rail only'!X:X,'Annual Service Data_rail only'!C:C,C55)</f>
        <v>2579467</v>
      </c>
      <c r="G55" s="150">
        <f>SUMIFS('Annual Service Data_rail only'!AT:AT,'Annual Service Data_rail only'!C:C,C55)</f>
        <v>101304307</v>
      </c>
      <c r="H55">
        <f>SUMIFS('Fuel and Energy_rail only'!AD:AD,'Fuel and Energy_rail only'!C:C,C55)</f>
        <v>333956</v>
      </c>
      <c r="I55">
        <f>SUMIFS('Fuel and Energy_rail only'!AN:AN,'Fuel and Energy_rail only'!C:C,C55)</f>
        <v>345837</v>
      </c>
      <c r="J55" s="54">
        <f t="shared" si="0"/>
        <v>0.49126131042832155</v>
      </c>
      <c r="K55" s="54">
        <f t="shared" si="0"/>
        <v>0.50873868957167845</v>
      </c>
      <c r="L55" s="154">
        <f>IFERROR(G55/F55,0)</f>
        <v>39.273348718940774</v>
      </c>
      <c r="M55" s="155">
        <f>IFERROR(F55/E55,0)</f>
        <v>67880.710526315786</v>
      </c>
      <c r="N55" s="155">
        <f t="shared" si="1"/>
        <v>18.667929796276219</v>
      </c>
      <c r="O55" s="155">
        <f t="shared" si="2"/>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3"/>
        <v>198429490600</v>
      </c>
      <c r="T55">
        <f t="shared" si="4"/>
        <v>11321480520</v>
      </c>
      <c r="U55" s="156">
        <f t="shared" si="5"/>
        <v>2.5080388231794913E-4</v>
      </c>
      <c r="V55" s="156">
        <f t="shared" si="5"/>
        <v>4.5521802824377436E-3</v>
      </c>
    </row>
    <row r="56" spans="2:24">
      <c r="B56" s="153" t="s">
        <v>1688</v>
      </c>
      <c r="C56" s="153" t="s">
        <v>1759</v>
      </c>
      <c r="D56" t="s">
        <v>1984</v>
      </c>
      <c r="E56">
        <f>SUMIFS('Annual Service Data_rail only'!N:N,'Annual Service Data_rail only'!C:C,C56)</f>
        <v>40</v>
      </c>
      <c r="F56" s="150">
        <f>SUMIFS('Annual Service Data_rail only'!X:X,'Annual Service Data_rail only'!C:C,C56)</f>
        <v>5730374</v>
      </c>
      <c r="G56" s="150">
        <f>SUMIFS('Annual Service Data_rail only'!AT:AT,'Annual Service Data_rail only'!C:C,C56)</f>
        <v>81685247</v>
      </c>
      <c r="H56">
        <f>SUMIFS('Fuel and Energy_rail only'!AD:AD,'Fuel and Energy_rail only'!C:C,C56)</f>
        <v>335545</v>
      </c>
      <c r="I56">
        <f>SUMIFS('Fuel and Energy_rail only'!AN:AN,'Fuel and Energy_rail only'!C:C,C56)</f>
        <v>4232555</v>
      </c>
      <c r="J56" s="54">
        <f t="shared" si="0"/>
        <v>7.345395240909787E-2</v>
      </c>
      <c r="K56" s="54">
        <f t="shared" si="0"/>
        <v>0.92654604759090209</v>
      </c>
      <c r="L56" s="154">
        <f>IFERROR(G56/F56,0)</f>
        <v>14.254784591721238</v>
      </c>
      <c r="M56" s="155">
        <f>IFERROR(F56/E56,0)</f>
        <v>143259.35</v>
      </c>
      <c r="N56" s="155">
        <f t="shared" si="1"/>
        <v>2.9381580963639147</v>
      </c>
      <c r="O56" s="155">
        <f t="shared" si="2"/>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3"/>
        <v>86729803500</v>
      </c>
      <c r="T56">
        <f t="shared" si="4"/>
        <v>69454802364.419998</v>
      </c>
      <c r="U56" s="156">
        <f t="shared" si="5"/>
        <v>6.9181573156261154E-5</v>
      </c>
      <c r="V56" s="156">
        <f t="shared" si="5"/>
        <v>1.0897035219714086E-3</v>
      </c>
    </row>
    <row r="57" spans="2:24">
      <c r="B57" s="153" t="s">
        <v>1985</v>
      </c>
      <c r="C57" s="153" t="s">
        <v>1986</v>
      </c>
      <c r="D57" t="s">
        <v>1987</v>
      </c>
      <c r="E57">
        <f>SUMIFS('Annual Service Data_rail only'!N:N,'Annual Service Data_rail only'!C:C,C57)</f>
        <v>0</v>
      </c>
      <c r="F57" s="150">
        <f>SUMIFS('Annual Service Data_rail only'!X:X,'Annual Service Data_rail only'!C:C,C57)</f>
        <v>0</v>
      </c>
      <c r="G57" s="150">
        <f>SUMIFS('Annual Service Data_rail only'!AT:AT,'Annual Service Data_rail only'!C:C,C57)</f>
        <v>0</v>
      </c>
      <c r="H57">
        <f>SUMIFS('Fuel and Energy_rail only'!AD:AD,'Fuel and Energy_rail only'!C:C,C57)</f>
        <v>0</v>
      </c>
      <c r="I57">
        <f>SUMIFS('Fuel and Energy_rail only'!AN:AN,'Fuel and Energy_rail only'!C:C,C57)</f>
        <v>0</v>
      </c>
      <c r="J57" s="54">
        <f t="shared" si="0"/>
        <v>0</v>
      </c>
      <c r="K57" s="54">
        <f t="shared" si="0"/>
        <v>0</v>
      </c>
      <c r="L57" s="154">
        <f>IFERROR(G57/F57,0)</f>
        <v>0</v>
      </c>
      <c r="M57" s="155">
        <f>IFERROR(F57/E57,0)</f>
        <v>0</v>
      </c>
      <c r="N57" s="155">
        <f t="shared" si="1"/>
        <v>0</v>
      </c>
      <c r="O57" s="155">
        <f t="shared" si="2"/>
        <v>0</v>
      </c>
      <c r="P57">
        <f>SUMIFS('Fuel and Energy_rail only'!M:M,'Fuel and Energy_rail only'!C:C,C57)</f>
        <v>0</v>
      </c>
      <c r="Q57">
        <f>SUMIFS('Fuel and Energy_rail only'!U:U,'Fuel and Energy_rail only'!C:C,C57)</f>
        <v>0</v>
      </c>
      <c r="R57">
        <f>SUMIFS('Fuel and Energy_rail only'!Y:Y,'Fuel and Energy_rail only'!C:C,C57)</f>
        <v>0</v>
      </c>
      <c r="S57">
        <f t="shared" si="3"/>
        <v>0</v>
      </c>
      <c r="T57">
        <f t="shared" si="4"/>
        <v>0</v>
      </c>
      <c r="U57" s="156">
        <f t="shared" si="5"/>
        <v>0</v>
      </c>
      <c r="V57" s="156">
        <f t="shared" si="5"/>
        <v>0</v>
      </c>
    </row>
    <row r="58" spans="2:24">
      <c r="B58" s="153" t="s">
        <v>1988</v>
      </c>
      <c r="C58" s="153" t="s">
        <v>1989</v>
      </c>
      <c r="D58" t="s">
        <v>1990</v>
      </c>
      <c r="E58">
        <f>SUMIFS('Annual Service Data_rail only'!N:N,'Annual Service Data_rail only'!C:C,C58)</f>
        <v>0</v>
      </c>
      <c r="F58" s="150">
        <f>SUMIFS('Annual Service Data_rail only'!X:X,'Annual Service Data_rail only'!C:C,C58)</f>
        <v>0</v>
      </c>
      <c r="G58" s="150">
        <f>SUMIFS('Annual Service Data_rail only'!AT:AT,'Annual Service Data_rail only'!C:C,C58)</f>
        <v>0</v>
      </c>
      <c r="H58">
        <f>SUMIFS('Fuel and Energy_rail only'!AD:AD,'Fuel and Energy_rail only'!C:C,C58)</f>
        <v>0</v>
      </c>
      <c r="I58">
        <f>SUMIFS('Fuel and Energy_rail only'!AN:AN,'Fuel and Energy_rail only'!C:C,C58)</f>
        <v>0</v>
      </c>
      <c r="J58" s="54">
        <f t="shared" si="0"/>
        <v>0</v>
      </c>
      <c r="K58" s="54">
        <f t="shared" si="0"/>
        <v>0</v>
      </c>
      <c r="L58" s="154">
        <f>IFERROR(G58/F58,0)</f>
        <v>0</v>
      </c>
      <c r="M58" s="155">
        <f>IFERROR(F58/E58,0)</f>
        <v>0</v>
      </c>
      <c r="N58" s="155">
        <f t="shared" si="1"/>
        <v>0</v>
      </c>
      <c r="O58" s="155">
        <f t="shared" si="2"/>
        <v>0</v>
      </c>
      <c r="P58">
        <f>SUMIFS('Fuel and Energy_rail only'!M:M,'Fuel and Energy_rail only'!C:C,C58)</f>
        <v>0</v>
      </c>
      <c r="Q58">
        <f>SUMIFS('Fuel and Energy_rail only'!U:U,'Fuel and Energy_rail only'!C:C,C58)</f>
        <v>0</v>
      </c>
      <c r="R58">
        <f>SUMIFS('Fuel and Energy_rail only'!Y:Y,'Fuel and Energy_rail only'!C:C,C58)</f>
        <v>0</v>
      </c>
      <c r="S58">
        <f t="shared" si="3"/>
        <v>0</v>
      </c>
      <c r="T58">
        <f t="shared" si="4"/>
        <v>0</v>
      </c>
      <c r="U58" s="156">
        <f t="shared" si="5"/>
        <v>0</v>
      </c>
      <c r="V58" s="156">
        <f t="shared" si="5"/>
        <v>0</v>
      </c>
    </row>
    <row r="59" spans="2:24">
      <c r="B59" s="153" t="s">
        <v>1991</v>
      </c>
      <c r="C59" s="153" t="s">
        <v>1992</v>
      </c>
      <c r="D59" t="s">
        <v>1993</v>
      </c>
      <c r="E59">
        <f>SUMIFS('Annual Service Data_rail only'!N:N,'Annual Service Data_rail only'!C:C,C59)</f>
        <v>0</v>
      </c>
      <c r="F59" s="150">
        <f>SUMIFS('Annual Service Data_rail only'!X:X,'Annual Service Data_rail only'!C:C,C59)</f>
        <v>0</v>
      </c>
      <c r="G59" s="150">
        <f>SUMIFS('Annual Service Data_rail only'!AT:AT,'Annual Service Data_rail only'!C:C,C59)</f>
        <v>0</v>
      </c>
      <c r="H59">
        <f>SUMIFS('Fuel and Energy_rail only'!AD:AD,'Fuel and Energy_rail only'!C:C,C59)</f>
        <v>0</v>
      </c>
      <c r="I59">
        <f>SUMIFS('Fuel and Energy_rail only'!AN:AN,'Fuel and Energy_rail only'!C:C,C59)</f>
        <v>0</v>
      </c>
      <c r="J59" s="54">
        <f t="shared" si="0"/>
        <v>0</v>
      </c>
      <c r="K59" s="54">
        <f t="shared" si="0"/>
        <v>0</v>
      </c>
      <c r="L59" s="154">
        <f>IFERROR(G59/F59,0)</f>
        <v>0</v>
      </c>
      <c r="M59" s="155">
        <f>IFERROR(F59/E59,0)</f>
        <v>0</v>
      </c>
      <c r="N59" s="155">
        <f t="shared" si="1"/>
        <v>0</v>
      </c>
      <c r="O59" s="155">
        <f t="shared" si="2"/>
        <v>0</v>
      </c>
      <c r="P59">
        <f>SUMIFS('Fuel and Energy_rail only'!M:M,'Fuel and Energy_rail only'!C:C,C59)</f>
        <v>0</v>
      </c>
      <c r="Q59">
        <f>SUMIFS('Fuel and Energy_rail only'!U:U,'Fuel and Energy_rail only'!C:C,C59)</f>
        <v>0</v>
      </c>
      <c r="R59">
        <f>SUMIFS('Fuel and Energy_rail only'!Y:Y,'Fuel and Energy_rail only'!C:C,C59)</f>
        <v>0</v>
      </c>
      <c r="S59">
        <f t="shared" si="3"/>
        <v>0</v>
      </c>
      <c r="T59">
        <f t="shared" si="4"/>
        <v>0</v>
      </c>
      <c r="U59" s="156">
        <f t="shared" si="5"/>
        <v>0</v>
      </c>
      <c r="V59" s="156">
        <f t="shared" si="5"/>
        <v>0</v>
      </c>
    </row>
    <row r="61" spans="2:24" s="1" customFormat="1">
      <c r="E61" s="1" t="str">
        <f>E8</f>
        <v>Max Trains in Operation</v>
      </c>
      <c r="F61" s="1" t="str">
        <f t="shared" ref="F61:V61" si="6">F8</f>
        <v>Vehicle Miles</v>
      </c>
      <c r="G61" s="1" t="str">
        <f t="shared" si="6"/>
        <v>Passenger Miles</v>
      </c>
      <c r="L61" s="1" t="str">
        <f t="shared" si="6"/>
        <v>calc AVLO</v>
      </c>
      <c r="M61" s="1" t="str">
        <f t="shared" si="6"/>
        <v>calc BAADTVBT</v>
      </c>
      <c r="N61" s="1" t="str">
        <f t="shared" si="6"/>
        <v>SYVBT-diesel</v>
      </c>
      <c r="O61" s="1" t="str">
        <f t="shared" si="6"/>
        <v>SYVBT-electric</v>
      </c>
      <c r="S61" s="1" t="str">
        <f t="shared" si="6"/>
        <v>diesel (btus)</v>
      </c>
      <c r="T61" s="1" t="str">
        <f t="shared" si="6"/>
        <v>electric (btu)</v>
      </c>
      <c r="U61" s="1" t="str">
        <f t="shared" si="6"/>
        <v>calc SYFAFE-diesel</v>
      </c>
      <c r="V61" s="1" t="str">
        <f t="shared" si="6"/>
        <v>calc SYFAFE-electric</v>
      </c>
    </row>
    <row r="62" spans="2:24">
      <c r="D62" s="2" t="s">
        <v>1994</v>
      </c>
      <c r="E62" s="2">
        <f>SUM(E9:E59)</f>
        <v>2740</v>
      </c>
      <c r="F62" s="2">
        <f t="shared" ref="F62:G62" si="7">SUM(F9:F59)</f>
        <v>1083860350</v>
      </c>
      <c r="G62" s="2">
        <f t="shared" si="7"/>
        <v>16634915700</v>
      </c>
      <c r="H62" s="2"/>
      <c r="I62" s="2"/>
      <c r="J62" s="2"/>
      <c r="K62" s="2"/>
      <c r="L62" s="157">
        <f>IFERROR(G62/F62,0)</f>
        <v>15.34784042981183</v>
      </c>
      <c r="M62" s="158">
        <f>IFERROR(F62/E62,0)</f>
        <v>395569.47080291971</v>
      </c>
      <c r="N62" s="158">
        <f>SUM(N9:N59)</f>
        <v>173.39396393169866</v>
      </c>
      <c r="O62" s="158">
        <f>SUM(O9:O59)</f>
        <v>2563.6060360683009</v>
      </c>
      <c r="P62" s="159"/>
      <c r="Q62" s="159"/>
      <c r="R62" s="159"/>
      <c r="S62" s="2">
        <f>SUM(S9:S59)</f>
        <v>14672704890200</v>
      </c>
      <c r="T62" s="2">
        <f>SUM(T9:T59)</f>
        <v>20563855531548.477</v>
      </c>
      <c r="U62" s="160">
        <f>IFERROR(($L62*$M62*N62)/S62,0)</f>
        <v>7.1745362435245036E-5</v>
      </c>
      <c r="V62" s="160">
        <f>IFERROR(($L62*$M62*O62)/T62,0)</f>
        <v>7.5686214263268839E-4</v>
      </c>
      <c r="W62" s="161"/>
      <c r="X62" s="161"/>
    </row>
    <row r="64" spans="2:24">
      <c r="D64" t="s">
        <v>1995</v>
      </c>
      <c r="E64" s="54">
        <f>E62/SUM(N62:O62)</f>
        <v>1.0010960906101574</v>
      </c>
      <c r="G64" s="54">
        <f>L62*M62*SUM(N62:O62)/G62</f>
        <v>0.99890510948905087</v>
      </c>
      <c r="K64" s="162"/>
      <c r="S64" s="54">
        <f>($L62*$M62*N62/U62)/S62</f>
        <v>1</v>
      </c>
      <c r="T64" s="54">
        <f>($L62*$M62*O62/V62)/T62</f>
        <v>1</v>
      </c>
    </row>
  </sheetData>
  <conditionalFormatting sqref="C93:C1048576 C4:C63">
    <cfRule type="duplicateValues" dxfId="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tabSelected="1" workbookViewId="0">
      <selection activeCell="B5" sqref="B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39'!$22:$24,0,MATCH(About!$B$95,'AEO 2021 39'!$1:$1,0)))+SUM(INDEX('AEO 2021 39'!$44:$46,0,MATCH(About!$B$95,'AEO 2021 39'!$1:$1,0))))*1000000</f>
        <v>878899.00000000012</v>
      </c>
      <c r="C2" s="6">
        <f>(SUM(INDEX('AEO 2021 39'!$29:$30,0,MATCH(About!$B$95,'AEO 2021 39'!$1:$1,0)))+SUM(INDEX('AEO 2021 39'!$51:$52,0,MATCH(About!$B$95,'AEO 2021 39'!$1:$1,0))))*1000000</f>
        <v>97967</v>
      </c>
      <c r="D2" s="6">
        <f>SUM(INDEX('AEO 2021 39'!$17:$17,MATCH(About!$B$95,'AEO 2021 39'!$1:$1,0)),INDEX('AEO 2021 39'!$21:$21,MATCH(About!$B$95,'AEO 2021 39'!$1:$1,0)),INDEX('AEO 2021 39'!$28:$28,MATCH(About!$B$95,'AEO 2021 39'!$1:$1,0)),INDEX('AEO 2021 39'!$39:$39,MATCH(About!$B$95,'AEO 2021 39'!$1:$1,0)),INDEX('AEO 2021 39'!$50:$50,MATCH(About!$B$95,'AEO 2021 39'!$1:$1,0)),INDEX('AEO 2021 39'!$43:$43,MATCH(About!$B$95,'AEO 2021 39'!$1:$1,0)))*1000000</f>
        <v>254657419</v>
      </c>
      <c r="E2" s="6">
        <f>(INDEX('AEO 2021 39'!$18:$18,MATCH(About!$B$95,'AEO 2021 39'!$1:$1,0))+INDEX('AEO 2021 39'!$40:$40,MATCH(About!$B$95,'AEO 2021 39'!$1:$1,0)))*1000000</f>
        <v>1084721</v>
      </c>
      <c r="F2" s="6">
        <f>(SUM(INDEX('AEO 2021 39'!$25:$26,0,MATCH(About!$B$95,'AEO 2021 39'!$1:$1,0)))+SUM(INDEX('AEO 2021 39'!$47:$48,0,MATCH(About!$B$95,'AEO 2021 39'!$1:$1,0))))*1000000</f>
        <v>608975</v>
      </c>
      <c r="G2" s="6">
        <f>(SUM(INDEX('AEO 2021 39'!$31:$32,0,MATCH(About!$B$95,'AEO 2021 39'!$1:$1,0)))+SUM(INDEX('AEO 2021 39'!$53:$54,0,MATCH(About!$B$95,'AEO 2021 39'!$1:$1,0))))*1000000</f>
        <v>82014.999999999985</v>
      </c>
      <c r="H2" s="6">
        <f>(SUM(INDEX('AEO 2021 39'!$34:$34,0,MATCH(About!$B$95,'AEO 2021 39'!$1:$1,0)))+SUM(INDEX('AEO 2021 39'!$56:$56,0,MATCH(About!$B$95,'AEO 2021 39'!$1:$1,0))))*1000000</f>
        <v>7638</v>
      </c>
      <c r="J2" s="54"/>
    </row>
    <row r="3" spans="1:10">
      <c r="A3" s="1" t="s">
        <v>5</v>
      </c>
      <c r="B3" s="6">
        <f>Misc!A3</f>
        <v>300</v>
      </c>
      <c r="C3" s="6">
        <f>SUM(INDEX('AEO 2021 36'!$66:$66,MATCH(About!$B$95,'AEO 2021 36'!$1:$1,0)),INDEX('AEO 2021 36'!$74:$74,MATCH(About!$B$95,'AEO 2021 36'!$1:$1,0)),INDEX('AEO 2021 36'!$82:$82,MATCH(About!$B$95,'AEO 2021 36'!$1:$1,0)))/INDEX('AEO 2021 36'!$61:$61,MATCH(About!$B$95,'AEO 2021 36'!$1:$1,0))*INDEX('NTS 1-11'!$12:$12,MATCH(About!$B$95,'NTS 1-11'!$2:$2,0))</f>
        <v>142618.8307345309</v>
      </c>
      <c r="D3" s="6">
        <f>SUM(INDEX('AEO 2021 36'!$63:$63,MATCH(About!$B$95,'AEO 2021 36'!$1:$1,0)),INDEX('AEO 2021 36'!$71:$71,MATCH(About!$B$95,'AEO 2021 36'!$1:$1,0)),INDEX('AEO 2021 36'!$79:$79,MATCH(About!$B$95,'AEO 2021 36'!$1:$1,0)))/INDEX('AEO 2021 36'!$61:$61,MATCH(About!$B$95,'AEO 2021 36'!$1:$1,0))*INDEX('NTS 1-11'!$12:$12,MATCH(About!$B$95,'NTS 1-11'!$2:$2,0))</f>
        <v>100403.17008274974</v>
      </c>
      <c r="E3" s="6">
        <f>SUM(INDEX('AEO 2021 36'!$65:$65,MATCH(About!$B$95,'AEO 2021 36'!$1:$1,0)),INDEX('AEO 2021 36'!$73:$73,MATCH(About!$B$95,'AEO 2021 36'!$1:$1,0)),INDEX('AEO 2021 36'!$81:$81,MATCH(About!$B$95,'AEO 2021 36'!$1:$1,0)))/INDEX('AEO 2021 36'!$61:$61,MATCH(About!$B$95,'AEO 2021 36'!$1:$1,0))*INDEX('NTS 1-11'!$12:$12,MATCH(About!$B$95,'NTS 1-11'!$2:$2,0))</f>
        <v>760039.90490723506</v>
      </c>
      <c r="F3" s="6">
        <v>0</v>
      </c>
      <c r="G3" s="6">
        <f>SUM(INDEX('AEO 2021 36'!$67:$67,MATCH(About!$B$95,'AEO 2021 36'!$1:$1,0)),INDEX('AEO 2021 36'!$75:$75,MATCH(About!$B$95,'AEO 2021 36'!$1:$1,0)),INDEX('AEO 2021 36'!$83:$83,MATCH(About!$B$95,'AEO 2021 36'!$1:$1,0)))/INDEX('AEO 2021 36'!$61:$61,MATCH(About!$B$95,'AEO 2021 36'!$1:$1,0))*INDEX('NTS 1-11'!$12:$12,MATCH(About!$B$95,'NTS 1-11'!$2:$2,0))</f>
        <v>7242.0778798241154</v>
      </c>
      <c r="H3" s="6">
        <f>SUM(INDEX('AEO 2021 36'!$69:$69,MATCH(About!$B$95,'AEO 2021 36'!$1:$1,0)),INDEX('AEO 2021 36'!$77:$77,MATCH(About!$B$95,'AEO 2021 36'!$1:$1,0)),INDEX('AEO 2021 36'!$85:$85,MATCH(About!$B$95,'AEO 2021 36'!$1:$1,0)))/INDEX('AEO 2021 36'!$61:$61,MATCH(About!$B$95,'AEO 2021 36'!$1:$1,0))*INDEX('NTS 1-11'!$12:$12,MATCH(About!$B$95,'NTS 1-11'!$2:$2,0))</f>
        <v>85.609939732677148</v>
      </c>
      <c r="J3" s="54"/>
    </row>
    <row r="4" spans="1:10">
      <c r="A4" s="1" t="s">
        <v>6</v>
      </c>
      <c r="B4" s="6">
        <v>0</v>
      </c>
      <c r="C4" s="6">
        <v>0</v>
      </c>
      <c r="D4" s="6">
        <v>0</v>
      </c>
      <c r="E4" s="6">
        <f>INDEX('AEO 2021 48'!$70:$70,MATCH(2021,'AEO 2021 48'!$1:$1,0))</f>
        <v>5561.7944340000004</v>
      </c>
      <c r="F4" s="6">
        <v>0</v>
      </c>
      <c r="G4" s="6">
        <v>0</v>
      </c>
      <c r="H4" s="6">
        <v>0</v>
      </c>
      <c r="J4" s="54"/>
    </row>
    <row r="5" spans="1:10">
      <c r="A5" s="1" t="s">
        <v>7</v>
      </c>
      <c r="B5" s="6">
        <f>'psgr rail calcs'!O62</f>
        <v>2563.6060360683009</v>
      </c>
      <c r="C5" s="6">
        <v>0</v>
      </c>
      <c r="D5" s="6">
        <v>0</v>
      </c>
      <c r="E5" s="6">
        <f>'psgr rail calcs'!N62</f>
        <v>173.39396393169866</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4" sqref="E4"/>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45'!66:66,0,MATCH(About!$B$95,'AEO 2021 45'!1:1,0)))*1000+SUM(INDEX('AEO 2021 49'!$139:$139,MATCH(About!$B$95,'AEO 2021 49'!$1:$1,0)),INDEX('AEO 2021 49'!$150:$150,MATCH(About!$B$95,'AEO 2021 49'!$1:$1,0)))*10^6</f>
        <v>1500.7950000000001</v>
      </c>
      <c r="C2" s="6">
        <f>SUM(INDEX('AEO 2021 45'!64:64,0,MATCH(About!$B$95,'AEO 2021 45'!1:1,0)))*1000+SUM(INDEX('AEO 2021 49'!$137:$137,MATCH(About!$B$95,'AEO 2021 49'!$1:$1,0)),INDEX('AEO 2021 49'!$148:$148,MATCH(About!$B$95,'AEO 2021 49'!$1:$1,0)))*10^6</f>
        <v>15152.819</v>
      </c>
      <c r="D2" s="6">
        <f>SUM(INDEX('AEO 2021 45'!61:61,MATCH(About!$B$95,'AEO 2021 45'!1:1,0)),INDEX('AEO 2021 45'!65:65,MATCH(About!$B$95,'AEO 2021 45'!1:1,0)))*1000+SUM(INDEX('AEO 2021 49'!$135:$135,MATCH(About!$B$95,'AEO 2021 49'!$1:$1,0)),INDEX('AEO 2021 49'!$138:$138,MATCH(About!$B$95,'AEO 2021 49'!$1:$1,0)),INDEX('AEO 2021 49'!$146:$146,MATCH(About!$B$95,'AEO 2021 49'!$1:$1,0)),INDEX('AEO 2021 49'!$149:$149,MATCH(About!$B$95,'AEO 2021 49'!$1:$1,0)))*10^6</f>
        <v>12396598.304</v>
      </c>
      <c r="E2" s="6">
        <f>INDEX('AEO 2021 45'!62:62,MATCH(About!$B$95,'AEO 2021 45'!$1:$1,0))*1000+SUM(INDEX('AEO 2021 49'!$134:$134,MATCH(About!$B$95,'AEO 2021 49'!$1:$1,0)),INDEX('AEO 2021 49'!$145:$145,MATCH(About!$B$95,'AEO 2021 49'!$1:$1,0)))*10^6</f>
        <v>10118227.405999999</v>
      </c>
      <c r="F2" s="6">
        <f>INDEX('AEO 2021 45'!67:67,MATCH(About!$B$95,'AEO 2021 45'!$1:$1,0))*1000+INDEX('AEO 2021 45'!68:68,MATCH(About!$B$95,'AEO 2021 45'!$1:$1,0))*1000+SUM(SUM(INDEX('AEO 2021 49'!$140:$141,0,MATCH(About!$B$95,'AEO 2021 49'!1:1,0))),SUM(INDEX('AEO 2021 49'!$151:$152,0,MATCH(About!$B$95,'AEO 2021 49'!1:1,0))))*10^6</f>
        <v>2848.8989999999999</v>
      </c>
      <c r="G2" s="6">
        <f>SUM(INDEX('AEO 2021 45'!63:63,0,MATCH(About!$B$95,'AEO 2021 45'!1:1,0)))*1000+SUM(INDEX('AEO 2021 49'!$136:$136,MATCH(About!$B$95,'AEO 2021 49'!$1:$1,0)),INDEX('AEO 2021 49'!$147:$147,MATCH(About!$B$95,'AEO 2021 49'!$1:$1,0)))*10^6</f>
        <v>5509.268</v>
      </c>
      <c r="H2" s="6">
        <f>SUM(INDEX('AEO 2021 45'!69:69,0,MATCH(About!$B$95,'AEO 2021 45'!1:1,0)))*1000+SUM(INDEX('AEO 2021 49'!$142:$142,MATCH(About!$B$95,'AEO 2021 49'!$1:$1,0)),INDEX('AEO 2021 49'!$153:$153,MATCH(About!$B$95,'AEO 2021 49'!$1:$1,0)))*10^6</f>
        <v>286</v>
      </c>
      <c r="J2" s="54"/>
    </row>
    <row r="3" spans="1:10">
      <c r="A3" s="1" t="s">
        <v>5</v>
      </c>
      <c r="B3" s="6">
        <f>INDEX('AEO 2021 49'!$161:$161,MATCH(About!$B$95,'AEO 2021 49'!$1:$1,0))*10^6</f>
        <v>113</v>
      </c>
      <c r="C3" s="6">
        <f>INDEX('AEO 2021 49'!$159:$159,MATCH(About!$B$95,'AEO 2021 49'!$1:$1,0))*10^6</f>
        <v>44406</v>
      </c>
      <c r="D3" s="6">
        <f>SUM(INDEX('AEO 2021 49'!$157:$157,MATCH(About!$B$95,'AEO 2021 49'!$1:$1,0)),INDEX('AEO 2021 49'!$160:$160,MATCH(About!$B$95,'AEO 2021 49'!$1:$1,0)))*10^6</f>
        <v>47628</v>
      </c>
      <c r="E3" s="6">
        <f>INDEX('AEO 2021 49'!$156:$156,MATCH(About!$B$95,'AEO 2021 49'!$1:$1,0))*10^6</f>
        <v>4927361</v>
      </c>
      <c r="F3" s="6">
        <f>SUM(INDEX('AEO 2021 49'!$162:$163,0,MATCH(About!$B$95,'AEO 2021 49'!1:1,0)))*10^6</f>
        <v>501.00000000000006</v>
      </c>
      <c r="G3" s="6">
        <f>INDEX('AEO 2021 49'!$158:$158,MATCH(About!$B$95,'AEO 2021 49'!$1:$1,0))*10^6</f>
        <v>3747</v>
      </c>
      <c r="H3" s="6">
        <f>INDEX('AEO 2021 49'!$164:$164,MATCH(About!$B$95,'AEO 2021 49'!$1:$1,0))*10^6</f>
        <v>297</v>
      </c>
      <c r="J3" s="54"/>
    </row>
    <row r="4" spans="1:10">
      <c r="A4" s="1" t="s">
        <v>6</v>
      </c>
      <c r="B4" s="6">
        <v>0</v>
      </c>
      <c r="C4" s="6">
        <v>0</v>
      </c>
      <c r="D4" s="6">
        <v>0</v>
      </c>
      <c r="E4" s="6">
        <f>INDEX('AEO 2021 48'!$178:$178,MATCH(About!$B$95,'AEO 2021 48'!$1:$1,0))</f>
        <v>1152.675293</v>
      </c>
      <c r="F4" s="6">
        <v>0</v>
      </c>
      <c r="G4" s="6">
        <v>0</v>
      </c>
      <c r="H4" s="6">
        <v>0</v>
      </c>
      <c r="J4" s="54"/>
    </row>
    <row r="5" spans="1:10">
      <c r="A5" s="1" t="s">
        <v>7</v>
      </c>
      <c r="B5" s="6">
        <v>0</v>
      </c>
      <c r="C5" s="6">
        <v>0</v>
      </c>
      <c r="D5" s="6">
        <v>0</v>
      </c>
      <c r="E5" s="6">
        <f>INDEX('NTS 1-11'!$23:$23,MATCH(About!$B$95,'NTS 1-11'!$2:$2,0))*(SUM(FRA!E2:E4)/FRA!E2)</f>
        <v>24937.136094674559</v>
      </c>
      <c r="F5" s="6">
        <v>0</v>
      </c>
      <c r="G5" s="6">
        <v>0</v>
      </c>
      <c r="H5" s="6">
        <v>0</v>
      </c>
      <c r="J5" s="54"/>
    </row>
    <row r="6" spans="1:10">
      <c r="A6" s="1" t="s">
        <v>8</v>
      </c>
      <c r="B6" s="6">
        <v>0</v>
      </c>
      <c r="C6" s="6">
        <v>0</v>
      </c>
      <c r="D6" s="6">
        <v>0</v>
      </c>
      <c r="E6" s="6">
        <f>SUM(INDEX('NTS 1-11'!30:31,0,MATCH(About!$B$95,'NTS 1-11'!2:2,0)))</f>
        <v>10524</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workbookViewId="0">
      <selection activeCell="E18" sqref="E18"/>
    </sheetView>
  </sheetViews>
  <sheetFormatPr defaultColWidth="10.7109375" defaultRowHeight="15" customHeight="1"/>
  <sheetData>
    <row r="1" spans="1:34" ht="15" customHeight="1" thickBot="1">
      <c r="B1" s="23" t="s">
        <v>1006</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1007</v>
      </c>
      <c r="E3" s="59"/>
      <c r="F3" s="59"/>
      <c r="G3" s="59"/>
      <c r="H3" s="59"/>
    </row>
    <row r="4" spans="1:34" ht="15" customHeight="1">
      <c r="C4" s="59" t="s">
        <v>24</v>
      </c>
      <c r="D4" s="59" t="s">
        <v>1008</v>
      </c>
      <c r="E4" s="59"/>
      <c r="F4" s="59"/>
      <c r="G4" s="59" t="s">
        <v>1009</v>
      </c>
      <c r="H4" s="59"/>
    </row>
    <row r="5" spans="1:34" ht="15" customHeight="1">
      <c r="C5" s="59" t="s">
        <v>23</v>
      </c>
      <c r="D5" s="59" t="s">
        <v>1010</v>
      </c>
      <c r="E5" s="59"/>
      <c r="F5" s="59"/>
      <c r="G5" s="59"/>
      <c r="H5" s="59"/>
    </row>
    <row r="6" spans="1:34" ht="15" customHeight="1">
      <c r="C6" s="59" t="s">
        <v>22</v>
      </c>
      <c r="D6" s="59"/>
      <c r="E6" s="59" t="s">
        <v>1011</v>
      </c>
      <c r="F6" s="59"/>
      <c r="G6" s="59"/>
      <c r="H6" s="59"/>
    </row>
    <row r="7" spans="1:34" ht="15" customHeight="1">
      <c r="C7" s="59"/>
      <c r="D7" s="59"/>
      <c r="E7" s="59"/>
      <c r="F7" s="59"/>
      <c r="G7" s="59"/>
      <c r="H7" s="59"/>
    </row>
    <row r="10" spans="1:34" ht="15" customHeight="1">
      <c r="A10" s="16" t="s">
        <v>185</v>
      </c>
      <c r="B10" s="25" t="s">
        <v>184</v>
      </c>
      <c r="AH10" s="60" t="s">
        <v>1012</v>
      </c>
    </row>
    <row r="11" spans="1:34" ht="15" customHeight="1">
      <c r="B11" s="23" t="s">
        <v>21</v>
      </c>
      <c r="AH11" s="60" t="s">
        <v>1013</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1014</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1015</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234</v>
      </c>
    </row>
    <row r="22" spans="1:34" ht="15" customHeight="1">
      <c r="A22" s="16" t="s">
        <v>229</v>
      </c>
      <c r="B22" s="27" t="s">
        <v>230</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231</v>
      </c>
      <c r="B23" s="27" t="s">
        <v>232</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235</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235</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82" t="s">
        <v>1016</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row>
    <row r="88" spans="1:34" ht="15" customHeight="1">
      <c r="B88" s="18" t="s">
        <v>1017</v>
      </c>
    </row>
    <row r="89" spans="1:34" ht="15" customHeight="1">
      <c r="B89" s="18" t="s">
        <v>1018</v>
      </c>
    </row>
    <row r="90" spans="1:34" ht="15" customHeight="1">
      <c r="B90" s="18" t="s">
        <v>1019</v>
      </c>
    </row>
    <row r="91" spans="1:34" ht="15" customHeight="1">
      <c r="B91" s="18" t="s">
        <v>1020</v>
      </c>
    </row>
    <row r="92" spans="1:34" ht="15" customHeight="1">
      <c r="B92" s="18" t="s">
        <v>1021</v>
      </c>
    </row>
    <row r="93" spans="1:34" ht="15" customHeight="1">
      <c r="B93" s="18" t="s">
        <v>1022</v>
      </c>
    </row>
    <row r="94" spans="1:34" ht="15" customHeight="1">
      <c r="B94" s="18" t="s">
        <v>1023</v>
      </c>
    </row>
    <row r="95" spans="1:34" ht="15" customHeight="1">
      <c r="B95" s="18" t="s">
        <v>1024</v>
      </c>
    </row>
    <row r="96" spans="1:34" ht="15" customHeight="1">
      <c r="B96" s="18" t="s">
        <v>1025</v>
      </c>
    </row>
    <row r="97" spans="2:2" ht="15" customHeight="1">
      <c r="B97" s="18" t="s">
        <v>1026</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0"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391</v>
      </c>
    </row>
    <row r="11" spans="1:36">
      <c r="A11" t="s">
        <v>1027</v>
      </c>
    </row>
    <row r="12" spans="1:36">
      <c r="A12" t="s">
        <v>1028</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196</v>
      </c>
      <c r="B15" t="s">
        <v>274</v>
      </c>
      <c r="C15" t="s">
        <v>1030</v>
      </c>
      <c r="D15" t="s">
        <v>397</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275</v>
      </c>
      <c r="B16" t="s">
        <v>276</v>
      </c>
      <c r="C16" t="s">
        <v>1031</v>
      </c>
      <c r="D16" t="s">
        <v>397</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277</v>
      </c>
      <c r="B17" t="s">
        <v>278</v>
      </c>
      <c r="C17" t="s">
        <v>1032</v>
      </c>
      <c r="D17" t="s">
        <v>397</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279</v>
      </c>
      <c r="B18" t="s">
        <v>280</v>
      </c>
      <c r="C18" t="s">
        <v>1033</v>
      </c>
      <c r="D18" t="s">
        <v>397</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281</v>
      </c>
      <c r="B19" t="s">
        <v>282</v>
      </c>
      <c r="C19" t="s">
        <v>1034</v>
      </c>
      <c r="D19" t="s">
        <v>397</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283</v>
      </c>
      <c r="B20" t="s">
        <v>284</v>
      </c>
      <c r="C20" t="s">
        <v>1035</v>
      </c>
      <c r="D20" t="s">
        <v>397</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285</v>
      </c>
      <c r="B21" t="s">
        <v>286</v>
      </c>
      <c r="C21" t="s">
        <v>1036</v>
      </c>
      <c r="D21" t="s">
        <v>397</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287</v>
      </c>
      <c r="B22" t="s">
        <v>288</v>
      </c>
      <c r="C22" t="s">
        <v>1037</v>
      </c>
      <c r="D22" t="s">
        <v>397</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289</v>
      </c>
      <c r="B23" t="s">
        <v>290</v>
      </c>
      <c r="C23" t="s">
        <v>1038</v>
      </c>
      <c r="D23" t="s">
        <v>397</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275</v>
      </c>
      <c r="B24" t="s">
        <v>291</v>
      </c>
      <c r="C24" t="s">
        <v>1039</v>
      </c>
      <c r="D24" t="s">
        <v>397</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277</v>
      </c>
      <c r="B25" t="s">
        <v>292</v>
      </c>
      <c r="C25" t="s">
        <v>1040</v>
      </c>
      <c r="D25" t="s">
        <v>397</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279</v>
      </c>
      <c r="B26" t="s">
        <v>293</v>
      </c>
      <c r="C26" t="s">
        <v>1041</v>
      </c>
      <c r="D26" t="s">
        <v>397</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283</v>
      </c>
      <c r="B27" t="s">
        <v>294</v>
      </c>
      <c r="C27" t="s">
        <v>1042</v>
      </c>
      <c r="D27" t="s">
        <v>397</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281</v>
      </c>
      <c r="B28" t="s">
        <v>295</v>
      </c>
      <c r="C28" t="s">
        <v>1043</v>
      </c>
      <c r="D28" t="s">
        <v>397</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285</v>
      </c>
      <c r="B29" t="s">
        <v>296</v>
      </c>
      <c r="C29" t="s">
        <v>1044</v>
      </c>
      <c r="D29" t="s">
        <v>397</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287</v>
      </c>
      <c r="B30" t="s">
        <v>297</v>
      </c>
      <c r="C30" t="s">
        <v>1045</v>
      </c>
      <c r="D30" t="s">
        <v>397</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298</v>
      </c>
      <c r="B31" t="s">
        <v>299</v>
      </c>
      <c r="C31" t="s">
        <v>1046</v>
      </c>
      <c r="D31" t="s">
        <v>397</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300</v>
      </c>
      <c r="B32" t="s">
        <v>301</v>
      </c>
      <c r="C32" t="s">
        <v>1047</v>
      </c>
      <c r="D32" t="s">
        <v>397</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279</v>
      </c>
      <c r="B33" t="s">
        <v>302</v>
      </c>
      <c r="C33" t="s">
        <v>1048</v>
      </c>
      <c r="D33" t="s">
        <v>397</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281</v>
      </c>
      <c r="B34" t="s">
        <v>303</v>
      </c>
      <c r="C34" t="s">
        <v>1049</v>
      </c>
      <c r="D34" t="s">
        <v>397</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283</v>
      </c>
      <c r="B35" t="s">
        <v>304</v>
      </c>
      <c r="C35" t="s">
        <v>1050</v>
      </c>
      <c r="D35" t="s">
        <v>397</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277</v>
      </c>
      <c r="B36" t="s">
        <v>305</v>
      </c>
      <c r="C36" t="s">
        <v>1051</v>
      </c>
      <c r="D36" t="s">
        <v>397</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285</v>
      </c>
      <c r="B37" t="s">
        <v>306</v>
      </c>
      <c r="C37" t="s">
        <v>1052</v>
      </c>
      <c r="D37" t="s">
        <v>397</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287</v>
      </c>
      <c r="B38" t="s">
        <v>307</v>
      </c>
      <c r="C38" t="s">
        <v>1053</v>
      </c>
      <c r="D38" t="s">
        <v>397</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308</v>
      </c>
      <c r="B39" t="s">
        <v>309</v>
      </c>
      <c r="C39" t="s">
        <v>1054</v>
      </c>
      <c r="D39" t="s">
        <v>397</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279</v>
      </c>
      <c r="B40" t="s">
        <v>310</v>
      </c>
      <c r="C40" t="s">
        <v>1055</v>
      </c>
      <c r="D40" t="s">
        <v>397</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311</v>
      </c>
      <c r="B41" t="s">
        <v>312</v>
      </c>
      <c r="C41" t="s">
        <v>1056</v>
      </c>
      <c r="D41" t="s">
        <v>397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313</v>
      </c>
      <c r="B42" t="s">
        <v>314</v>
      </c>
      <c r="C42" t="s">
        <v>1057</v>
      </c>
      <c r="D42" t="s">
        <v>397</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315</v>
      </c>
      <c r="B43" t="s">
        <v>316</v>
      </c>
      <c r="C43" t="s">
        <v>1058</v>
      </c>
      <c r="D43" t="s">
        <v>397</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317</v>
      </c>
      <c r="C44" t="s">
        <v>1059</v>
      </c>
      <c r="D44" t="s">
        <v>397</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279</v>
      </c>
      <c r="B45" t="s">
        <v>318</v>
      </c>
      <c r="C45" t="s">
        <v>1060</v>
      </c>
      <c r="D45" t="s">
        <v>397</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319</v>
      </c>
      <c r="B46" t="s">
        <v>320</v>
      </c>
      <c r="C46" t="s">
        <v>1061</v>
      </c>
      <c r="D46" t="s">
        <v>397</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313</v>
      </c>
      <c r="B47" t="s">
        <v>321</v>
      </c>
      <c r="C47" t="s">
        <v>1062</v>
      </c>
      <c r="D47" t="s">
        <v>397</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315</v>
      </c>
      <c r="B48" t="s">
        <v>322</v>
      </c>
      <c r="C48" t="s">
        <v>1063</v>
      </c>
      <c r="D48" t="s">
        <v>397</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323</v>
      </c>
      <c r="C49" t="s">
        <v>1064</v>
      </c>
      <c r="D49" t="s">
        <v>397</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279</v>
      </c>
      <c r="B50" t="s">
        <v>324</v>
      </c>
      <c r="C50" t="s">
        <v>1065</v>
      </c>
      <c r="D50" t="s">
        <v>397</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319</v>
      </c>
      <c r="B51" t="s">
        <v>325</v>
      </c>
      <c r="C51" t="s">
        <v>1066</v>
      </c>
      <c r="D51" t="s">
        <v>397</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313</v>
      </c>
      <c r="B52" t="s">
        <v>326</v>
      </c>
      <c r="C52" t="s">
        <v>1067</v>
      </c>
      <c r="D52" t="s">
        <v>397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315</v>
      </c>
      <c r="B53" t="s">
        <v>327</v>
      </c>
      <c r="C53" t="s">
        <v>1068</v>
      </c>
      <c r="D53" t="s">
        <v>397</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328</v>
      </c>
      <c r="C54" t="s">
        <v>1069</v>
      </c>
      <c r="D54" t="s">
        <v>397</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329</v>
      </c>
      <c r="B55" t="s">
        <v>330</v>
      </c>
      <c r="C55" t="s">
        <v>1070</v>
      </c>
      <c r="D55" t="s">
        <v>397</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331</v>
      </c>
      <c r="B56" t="s">
        <v>332</v>
      </c>
      <c r="C56" t="s">
        <v>1071</v>
      </c>
      <c r="D56" t="s">
        <v>397</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333</v>
      </c>
      <c r="C57" t="s">
        <v>1072</v>
      </c>
      <c r="D57" t="s">
        <v>397</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334</v>
      </c>
      <c r="B58" t="s">
        <v>335</v>
      </c>
      <c r="C58" t="s">
        <v>1073</v>
      </c>
      <c r="D58" t="s">
        <v>397</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311</v>
      </c>
      <c r="B59" t="s">
        <v>336</v>
      </c>
      <c r="C59" t="s">
        <v>1074</v>
      </c>
      <c r="D59" t="s">
        <v>397</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337</v>
      </c>
      <c r="B60" t="s">
        <v>338</v>
      </c>
      <c r="C60" t="s">
        <v>1075</v>
      </c>
      <c r="D60" t="s">
        <v>397</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339</v>
      </c>
      <c r="C61" t="s">
        <v>1076</v>
      </c>
      <c r="D61" t="s">
        <v>397</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340</v>
      </c>
      <c r="B62" t="s">
        <v>341</v>
      </c>
      <c r="C62" t="s">
        <v>1077</v>
      </c>
      <c r="D62" t="s">
        <v>397</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300</v>
      </c>
      <c r="B63" t="s">
        <v>342</v>
      </c>
      <c r="C63" t="s">
        <v>1078</v>
      </c>
      <c r="D63" t="s">
        <v>397</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277</v>
      </c>
      <c r="B64" t="s">
        <v>343</v>
      </c>
      <c r="C64" t="s">
        <v>1079</v>
      </c>
      <c r="D64" t="s">
        <v>397</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279</v>
      </c>
      <c r="B65" t="s">
        <v>344</v>
      </c>
      <c r="C65" t="s">
        <v>1080</v>
      </c>
      <c r="D65" t="s">
        <v>397</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281</v>
      </c>
      <c r="B66" t="s">
        <v>345</v>
      </c>
      <c r="C66" t="s">
        <v>1081</v>
      </c>
      <c r="D66" t="s">
        <v>397</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283</v>
      </c>
      <c r="B67" t="s">
        <v>346</v>
      </c>
      <c r="C67" t="s">
        <v>1082</v>
      </c>
      <c r="D67" t="s">
        <v>397</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285</v>
      </c>
      <c r="B68" t="s">
        <v>347</v>
      </c>
      <c r="C68" t="s">
        <v>1083</v>
      </c>
      <c r="D68" t="s">
        <v>397</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287</v>
      </c>
      <c r="B69" t="s">
        <v>348</v>
      </c>
      <c r="C69" t="s">
        <v>1084</v>
      </c>
      <c r="D69" t="s">
        <v>397</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349</v>
      </c>
      <c r="B70" t="s">
        <v>350</v>
      </c>
      <c r="C70" t="s">
        <v>1085</v>
      </c>
      <c r="D70" t="s">
        <v>397</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300</v>
      </c>
      <c r="B71" t="s">
        <v>351</v>
      </c>
      <c r="C71" t="s">
        <v>1086</v>
      </c>
      <c r="D71" t="s">
        <v>397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277</v>
      </c>
      <c r="B72" t="s">
        <v>352</v>
      </c>
      <c r="C72" t="s">
        <v>1087</v>
      </c>
      <c r="D72" t="s">
        <v>397</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279</v>
      </c>
      <c r="B73" t="s">
        <v>353</v>
      </c>
      <c r="C73" t="s">
        <v>1088</v>
      </c>
      <c r="D73" t="s">
        <v>397</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281</v>
      </c>
      <c r="B74" t="s">
        <v>354</v>
      </c>
      <c r="C74" t="s">
        <v>1089</v>
      </c>
      <c r="D74" t="s">
        <v>397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283</v>
      </c>
      <c r="B75" t="s">
        <v>355</v>
      </c>
      <c r="C75" t="s">
        <v>1090</v>
      </c>
      <c r="D75" t="s">
        <v>397</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285</v>
      </c>
      <c r="B76" t="s">
        <v>356</v>
      </c>
      <c r="C76" t="s">
        <v>1091</v>
      </c>
      <c r="D76" t="s">
        <v>397</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287</v>
      </c>
      <c r="B77" t="s">
        <v>357</v>
      </c>
      <c r="C77" t="s">
        <v>1092</v>
      </c>
      <c r="D77" t="s">
        <v>397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358</v>
      </c>
      <c r="B78" t="s">
        <v>359</v>
      </c>
      <c r="C78" t="s">
        <v>1093</v>
      </c>
      <c r="D78" t="s">
        <v>397</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300</v>
      </c>
      <c r="B79" t="s">
        <v>360</v>
      </c>
      <c r="C79" t="s">
        <v>1094</v>
      </c>
      <c r="D79" t="s">
        <v>397</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277</v>
      </c>
      <c r="B80" t="s">
        <v>361</v>
      </c>
      <c r="C80" t="s">
        <v>1095</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279</v>
      </c>
      <c r="B81" t="s">
        <v>362</v>
      </c>
      <c r="C81" t="s">
        <v>1096</v>
      </c>
      <c r="D81" t="s">
        <v>397</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281</v>
      </c>
      <c r="B82" t="s">
        <v>363</v>
      </c>
      <c r="C82" t="s">
        <v>1097</v>
      </c>
      <c r="D82" t="s">
        <v>397</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283</v>
      </c>
      <c r="B83" t="s">
        <v>364</v>
      </c>
      <c r="C83" t="s">
        <v>1098</v>
      </c>
      <c r="D83" t="s">
        <v>397</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285</v>
      </c>
      <c r="B84" t="s">
        <v>365</v>
      </c>
      <c r="C84" t="s">
        <v>1099</v>
      </c>
      <c r="D84" t="s">
        <v>397</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287</v>
      </c>
      <c r="B85" t="s">
        <v>366</v>
      </c>
      <c r="C85" t="s">
        <v>1100</v>
      </c>
      <c r="D85" t="s">
        <v>397</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367</v>
      </c>
      <c r="C86" t="s">
        <v>1101</v>
      </c>
      <c r="D86" t="s">
        <v>397</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368</v>
      </c>
      <c r="B87" t="s">
        <v>369</v>
      </c>
      <c r="C87" t="s">
        <v>1102</v>
      </c>
      <c r="D87" t="s">
        <v>397</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285</v>
      </c>
      <c r="B88" t="s">
        <v>370</v>
      </c>
      <c r="C88" t="s">
        <v>1103</v>
      </c>
      <c r="D88" t="s">
        <v>397</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371</v>
      </c>
      <c r="B89" t="s">
        <v>372</v>
      </c>
      <c r="C89" t="s">
        <v>1104</v>
      </c>
      <c r="D89" t="s">
        <v>397</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313</v>
      </c>
      <c r="B90" t="s">
        <v>373</v>
      </c>
      <c r="C90" t="s">
        <v>1105</v>
      </c>
      <c r="D90" t="s">
        <v>397</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315</v>
      </c>
      <c r="B91" t="s">
        <v>374</v>
      </c>
      <c r="C91" t="s">
        <v>1106</v>
      </c>
      <c r="D91" t="s">
        <v>397</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375</v>
      </c>
      <c r="B92" t="s">
        <v>376</v>
      </c>
      <c r="C92" t="s">
        <v>1107</v>
      </c>
      <c r="D92" t="s">
        <v>397</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285</v>
      </c>
      <c r="B93" t="s">
        <v>377</v>
      </c>
      <c r="C93" t="s">
        <v>1108</v>
      </c>
      <c r="D93" t="s">
        <v>397</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378</v>
      </c>
      <c r="B94" t="s">
        <v>379</v>
      </c>
      <c r="C94" t="s">
        <v>1109</v>
      </c>
      <c r="D94" t="s">
        <v>397</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285</v>
      </c>
      <c r="B95" t="s">
        <v>380</v>
      </c>
      <c r="C95" t="s">
        <v>1110</v>
      </c>
      <c r="D95" t="s">
        <v>397</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371</v>
      </c>
      <c r="B96" t="s">
        <v>381</v>
      </c>
      <c r="C96" t="s">
        <v>1111</v>
      </c>
      <c r="D96" t="s">
        <v>397</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313</v>
      </c>
      <c r="B97" t="s">
        <v>382</v>
      </c>
      <c r="C97" t="s">
        <v>1112</v>
      </c>
      <c r="D97" t="s">
        <v>397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315</v>
      </c>
      <c r="B98" t="s">
        <v>383</v>
      </c>
      <c r="C98" t="s">
        <v>1113</v>
      </c>
      <c r="D98" t="s">
        <v>397</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384</v>
      </c>
      <c r="C99" t="s">
        <v>1114</v>
      </c>
      <c r="D99" t="s">
        <v>397</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385</v>
      </c>
      <c r="B100" t="s">
        <v>386</v>
      </c>
      <c r="C100" t="s">
        <v>1115</v>
      </c>
      <c r="D100" t="s">
        <v>397</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279</v>
      </c>
      <c r="B101" t="s">
        <v>387</v>
      </c>
      <c r="C101" t="s">
        <v>1116</v>
      </c>
      <c r="D101" t="s">
        <v>397</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388</v>
      </c>
      <c r="C102" t="s">
        <v>1117</v>
      </c>
      <c r="D102" t="s">
        <v>397</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389</v>
      </c>
      <c r="C103" t="s">
        <v>1118</v>
      </c>
      <c r="D103" t="s">
        <v>397</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390</v>
      </c>
      <c r="C104" t="s">
        <v>1119</v>
      </c>
      <c r="D104" t="s">
        <v>397</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398</v>
      </c>
    </row>
    <row r="11" spans="1:36">
      <c r="A11" t="s">
        <v>1120</v>
      </c>
    </row>
    <row r="12" spans="1:36">
      <c r="A12" t="s">
        <v>1121</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425</v>
      </c>
      <c r="C17" t="s">
        <v>1122</v>
      </c>
      <c r="D17" t="s">
        <v>426</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402</v>
      </c>
      <c r="B18" t="s">
        <v>427</v>
      </c>
      <c r="C18" t="s">
        <v>1123</v>
      </c>
      <c r="D18" t="s">
        <v>426</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403</v>
      </c>
      <c r="B19" t="s">
        <v>428</v>
      </c>
      <c r="C19" t="s">
        <v>1124</v>
      </c>
      <c r="D19" t="s">
        <v>426</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404</v>
      </c>
    </row>
    <row r="21" spans="1:36">
      <c r="A21" t="s">
        <v>405</v>
      </c>
      <c r="B21" t="s">
        <v>429</v>
      </c>
      <c r="C21" t="s">
        <v>1125</v>
      </c>
      <c r="D21" t="s">
        <v>426</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406</v>
      </c>
      <c r="B22" s="55" t="s">
        <v>430</v>
      </c>
      <c r="C22" s="55" t="s">
        <v>1126</v>
      </c>
      <c r="D22" s="55" t="s">
        <v>426</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407</v>
      </c>
      <c r="B23" s="55" t="s">
        <v>431</v>
      </c>
      <c r="C23" s="55" t="s">
        <v>1127</v>
      </c>
      <c r="D23" s="55" t="s">
        <v>426</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408</v>
      </c>
      <c r="B24" s="55" t="s">
        <v>432</v>
      </c>
      <c r="C24" s="55" t="s">
        <v>1128</v>
      </c>
      <c r="D24" s="55" t="s">
        <v>426</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409</v>
      </c>
      <c r="B25" t="s">
        <v>433</v>
      </c>
      <c r="C25" t="s">
        <v>1129</v>
      </c>
      <c r="D25" t="s">
        <v>426</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410</v>
      </c>
      <c r="B26" t="s">
        <v>434</v>
      </c>
      <c r="C26" t="s">
        <v>1130</v>
      </c>
      <c r="D26" t="s">
        <v>426</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411</v>
      </c>
      <c r="B27" t="s">
        <v>435</v>
      </c>
      <c r="C27" t="s">
        <v>1131</v>
      </c>
      <c r="D27" t="s">
        <v>426</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436</v>
      </c>
      <c r="C28" t="s">
        <v>1132</v>
      </c>
      <c r="D28" t="s">
        <v>426</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413</v>
      </c>
      <c r="B29" s="62" t="s">
        <v>437</v>
      </c>
      <c r="C29" s="62" t="s">
        <v>1133</v>
      </c>
      <c r="D29" s="62" t="s">
        <v>426</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414</v>
      </c>
      <c r="B30" s="62" t="s">
        <v>438</v>
      </c>
      <c r="C30" s="62" t="s">
        <v>1134</v>
      </c>
      <c r="D30" s="62" t="s">
        <v>426</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415</v>
      </c>
      <c r="B31" t="s">
        <v>439</v>
      </c>
      <c r="C31" t="s">
        <v>1135</v>
      </c>
      <c r="D31" t="s">
        <v>426</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416</v>
      </c>
      <c r="B32" t="s">
        <v>440</v>
      </c>
      <c r="C32" t="s">
        <v>1136</v>
      </c>
      <c r="D32" t="s">
        <v>426</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417</v>
      </c>
      <c r="B33" t="s">
        <v>441</v>
      </c>
      <c r="C33" t="s">
        <v>1137</v>
      </c>
      <c r="D33" t="s">
        <v>426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442</v>
      </c>
      <c r="C34" t="s">
        <v>1138</v>
      </c>
      <c r="D34" t="s">
        <v>426</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419</v>
      </c>
      <c r="B35" t="s">
        <v>443</v>
      </c>
      <c r="C35" t="s">
        <v>1139</v>
      </c>
      <c r="D35" t="s">
        <v>426</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444</v>
      </c>
      <c r="C36" t="s">
        <v>1140</v>
      </c>
      <c r="D36" t="s">
        <v>426</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420</v>
      </c>
    </row>
    <row r="38" spans="1:36">
      <c r="A38" t="s">
        <v>421</v>
      </c>
    </row>
    <row r="39" spans="1:36" s="64" customFormat="1">
      <c r="A39" s="64" t="s">
        <v>401</v>
      </c>
      <c r="B39" s="64" t="s">
        <v>445</v>
      </c>
      <c r="C39" s="64" t="s">
        <v>1141</v>
      </c>
      <c r="D39" s="64" t="s">
        <v>426</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402</v>
      </c>
      <c r="B40" t="s">
        <v>446</v>
      </c>
      <c r="C40" t="s">
        <v>1142</v>
      </c>
      <c r="D40" t="s">
        <v>426</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422</v>
      </c>
      <c r="B41" t="s">
        <v>447</v>
      </c>
      <c r="C41" t="s">
        <v>1143</v>
      </c>
      <c r="D41" t="s">
        <v>426</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423</v>
      </c>
    </row>
    <row r="43" spans="1:36" s="64" customFormat="1">
      <c r="A43" s="64" t="s">
        <v>405</v>
      </c>
      <c r="B43" s="64" t="s">
        <v>448</v>
      </c>
      <c r="C43" s="64" t="s">
        <v>1144</v>
      </c>
      <c r="D43" s="64" t="s">
        <v>426</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406</v>
      </c>
      <c r="B44" s="55" t="s">
        <v>449</v>
      </c>
      <c r="C44" s="55" t="s">
        <v>1145</v>
      </c>
      <c r="D44" s="55" t="s">
        <v>426</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407</v>
      </c>
      <c r="B45" s="55" t="s">
        <v>450</v>
      </c>
      <c r="C45" s="55" t="s">
        <v>1146</v>
      </c>
      <c r="D45" s="55" t="s">
        <v>426</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408</v>
      </c>
      <c r="B46" s="55" t="s">
        <v>451</v>
      </c>
      <c r="C46" s="55" t="s">
        <v>1147</v>
      </c>
      <c r="D46" s="55" t="s">
        <v>426</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409</v>
      </c>
      <c r="B47" t="s">
        <v>452</v>
      </c>
      <c r="C47" t="s">
        <v>1148</v>
      </c>
      <c r="D47" t="s">
        <v>426</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410</v>
      </c>
      <c r="B48" t="s">
        <v>453</v>
      </c>
      <c r="C48" t="s">
        <v>1149</v>
      </c>
      <c r="D48" t="s">
        <v>426</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411</v>
      </c>
      <c r="B49" t="s">
        <v>454</v>
      </c>
      <c r="C49" t="s">
        <v>1150</v>
      </c>
      <c r="D49" t="s">
        <v>426</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412</v>
      </c>
      <c r="B50" s="64" t="s">
        <v>455</v>
      </c>
      <c r="C50" s="64" t="s">
        <v>1151</v>
      </c>
      <c r="D50" s="64" t="s">
        <v>426</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413</v>
      </c>
      <c r="B51" s="62" t="s">
        <v>456</v>
      </c>
      <c r="C51" s="62" t="s">
        <v>1152</v>
      </c>
      <c r="D51" s="62" t="s">
        <v>426</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414</v>
      </c>
      <c r="B52" s="62" t="s">
        <v>457</v>
      </c>
      <c r="C52" s="62" t="s">
        <v>1153</v>
      </c>
      <c r="D52" s="62" t="s">
        <v>426</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415</v>
      </c>
      <c r="B53" t="s">
        <v>458</v>
      </c>
      <c r="C53" t="s">
        <v>1154</v>
      </c>
      <c r="D53" t="s">
        <v>426</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416</v>
      </c>
      <c r="B54" t="s">
        <v>459</v>
      </c>
      <c r="C54" t="s">
        <v>1155</v>
      </c>
      <c r="D54" t="s">
        <v>426</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417</v>
      </c>
      <c r="B55" t="s">
        <v>460</v>
      </c>
      <c r="C55" t="s">
        <v>1156</v>
      </c>
      <c r="D55" t="s">
        <v>426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461</v>
      </c>
      <c r="C56" t="s">
        <v>1157</v>
      </c>
      <c r="D56" t="s">
        <v>426</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424</v>
      </c>
      <c r="B57" t="s">
        <v>462</v>
      </c>
      <c r="C57" t="s">
        <v>1158</v>
      </c>
      <c r="D57" t="s">
        <v>426</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463</v>
      </c>
      <c r="C58" t="s">
        <v>1159</v>
      </c>
      <c r="D58" t="s">
        <v>426</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464</v>
      </c>
      <c r="C59" t="s">
        <v>1160</v>
      </c>
      <c r="D59" t="s">
        <v>426</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465</v>
      </c>
    </row>
    <row r="11" spans="1:36">
      <c r="A11" t="s">
        <v>1161</v>
      </c>
    </row>
    <row r="12" spans="1:36">
      <c r="A12" t="s">
        <v>1162</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466</v>
      </c>
      <c r="C17" t="s">
        <v>1163</v>
      </c>
      <c r="D17" t="s">
        <v>467</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402</v>
      </c>
      <c r="B18" t="s">
        <v>468</v>
      </c>
      <c r="C18" t="s">
        <v>1164</v>
      </c>
      <c r="D18" t="s">
        <v>467</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403</v>
      </c>
      <c r="B19" t="s">
        <v>469</v>
      </c>
      <c r="C19" t="s">
        <v>1165</v>
      </c>
      <c r="D19" t="s">
        <v>467</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404</v>
      </c>
    </row>
    <row r="21" spans="1:36">
      <c r="A21" t="s">
        <v>405</v>
      </c>
      <c r="B21" t="s">
        <v>470</v>
      </c>
      <c r="C21" t="s">
        <v>1166</v>
      </c>
      <c r="D21" t="s">
        <v>467</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406</v>
      </c>
      <c r="B22" t="s">
        <v>471</v>
      </c>
      <c r="C22" t="s">
        <v>1167</v>
      </c>
      <c r="D22" t="s">
        <v>467</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407</v>
      </c>
      <c r="B23" t="s">
        <v>472</v>
      </c>
      <c r="C23" t="s">
        <v>1168</v>
      </c>
      <c r="D23" t="s">
        <v>467</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408</v>
      </c>
      <c r="B24" t="s">
        <v>473</v>
      </c>
      <c r="C24" t="s">
        <v>1169</v>
      </c>
      <c r="D24" t="s">
        <v>467</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409</v>
      </c>
      <c r="B25" t="s">
        <v>474</v>
      </c>
      <c r="C25" t="s">
        <v>1170</v>
      </c>
      <c r="D25" t="s">
        <v>467</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410</v>
      </c>
      <c r="B26" t="s">
        <v>475</v>
      </c>
      <c r="C26" t="s">
        <v>1171</v>
      </c>
      <c r="D26" t="s">
        <v>467</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411</v>
      </c>
      <c r="B27" t="s">
        <v>476</v>
      </c>
      <c r="C27" t="s">
        <v>1172</v>
      </c>
      <c r="D27" t="s">
        <v>467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477</v>
      </c>
      <c r="C28" t="s">
        <v>1173</v>
      </c>
      <c r="D28" t="s">
        <v>467</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413</v>
      </c>
      <c r="B29" t="s">
        <v>478</v>
      </c>
      <c r="C29" t="s">
        <v>1174</v>
      </c>
      <c r="D29" t="s">
        <v>467</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414</v>
      </c>
      <c r="B30" t="s">
        <v>479</v>
      </c>
      <c r="C30" t="s">
        <v>1175</v>
      </c>
      <c r="D30" t="s">
        <v>467</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415</v>
      </c>
      <c r="B31" t="s">
        <v>480</v>
      </c>
      <c r="C31" t="s">
        <v>1176</v>
      </c>
      <c r="D31" t="s">
        <v>467</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416</v>
      </c>
      <c r="B32" t="s">
        <v>481</v>
      </c>
      <c r="C32" t="s">
        <v>1177</v>
      </c>
      <c r="D32" t="s">
        <v>467</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417</v>
      </c>
      <c r="B33" t="s">
        <v>482</v>
      </c>
      <c r="C33" t="s">
        <v>1178</v>
      </c>
      <c r="D33" t="s">
        <v>467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483</v>
      </c>
      <c r="C34" t="s">
        <v>1179</v>
      </c>
      <c r="D34" t="s">
        <v>467</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419</v>
      </c>
      <c r="B35" t="s">
        <v>484</v>
      </c>
      <c r="C35" t="s">
        <v>1180</v>
      </c>
      <c r="D35" t="s">
        <v>467</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485</v>
      </c>
      <c r="C36" t="s">
        <v>1181</v>
      </c>
      <c r="D36" t="s">
        <v>467</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420</v>
      </c>
    </row>
    <row r="38" spans="1:36">
      <c r="A38" t="s">
        <v>421</v>
      </c>
    </row>
    <row r="39" spans="1:36">
      <c r="A39" t="s">
        <v>401</v>
      </c>
      <c r="B39" t="s">
        <v>486</v>
      </c>
      <c r="C39" t="s">
        <v>1182</v>
      </c>
      <c r="D39" t="s">
        <v>467</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402</v>
      </c>
      <c r="B40" t="s">
        <v>487</v>
      </c>
      <c r="C40" t="s">
        <v>1183</v>
      </c>
      <c r="D40" t="s">
        <v>467</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422</v>
      </c>
      <c r="B41" t="s">
        <v>488</v>
      </c>
      <c r="C41" t="s">
        <v>1184</v>
      </c>
      <c r="D41" t="s">
        <v>467</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423</v>
      </c>
    </row>
    <row r="43" spans="1:36">
      <c r="A43" t="s">
        <v>405</v>
      </c>
      <c r="B43" t="s">
        <v>489</v>
      </c>
      <c r="C43" t="s">
        <v>1185</v>
      </c>
      <c r="D43" t="s">
        <v>467</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406</v>
      </c>
      <c r="B44" t="s">
        <v>490</v>
      </c>
      <c r="C44" t="s">
        <v>1186</v>
      </c>
      <c r="D44" t="s">
        <v>467</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407</v>
      </c>
      <c r="B45" t="s">
        <v>491</v>
      </c>
      <c r="C45" t="s">
        <v>1187</v>
      </c>
      <c r="D45" t="s">
        <v>467</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408</v>
      </c>
      <c r="B46" t="s">
        <v>492</v>
      </c>
      <c r="C46" t="s">
        <v>1188</v>
      </c>
      <c r="D46" t="s">
        <v>467</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409</v>
      </c>
      <c r="B47" t="s">
        <v>493</v>
      </c>
      <c r="C47" t="s">
        <v>1189</v>
      </c>
      <c r="D47" t="s">
        <v>467</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410</v>
      </c>
      <c r="B48" t="s">
        <v>494</v>
      </c>
      <c r="C48" t="s">
        <v>1190</v>
      </c>
      <c r="D48" t="s">
        <v>467</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411</v>
      </c>
      <c r="B49" t="s">
        <v>495</v>
      </c>
      <c r="C49" t="s">
        <v>1191</v>
      </c>
      <c r="D49" t="s">
        <v>467</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412</v>
      </c>
      <c r="B50" t="s">
        <v>496</v>
      </c>
      <c r="C50" t="s">
        <v>1192</v>
      </c>
      <c r="D50" t="s">
        <v>467</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413</v>
      </c>
      <c r="B51" t="s">
        <v>497</v>
      </c>
      <c r="C51" t="s">
        <v>1193</v>
      </c>
      <c r="D51" t="s">
        <v>467</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414</v>
      </c>
      <c r="B52" t="s">
        <v>498</v>
      </c>
      <c r="C52" t="s">
        <v>1194</v>
      </c>
      <c r="D52" t="s">
        <v>467</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415</v>
      </c>
      <c r="B53" t="s">
        <v>499</v>
      </c>
      <c r="C53" t="s">
        <v>1195</v>
      </c>
      <c r="D53" t="s">
        <v>467</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416</v>
      </c>
      <c r="B54" t="s">
        <v>500</v>
      </c>
      <c r="C54" t="s">
        <v>1196</v>
      </c>
      <c r="D54" t="s">
        <v>467</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417</v>
      </c>
      <c r="B55" t="s">
        <v>501</v>
      </c>
      <c r="C55" t="s">
        <v>1197</v>
      </c>
      <c r="D55" t="s">
        <v>467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502</v>
      </c>
      <c r="C56" t="s">
        <v>1198</v>
      </c>
      <c r="D56" t="s">
        <v>467</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424</v>
      </c>
      <c r="B57" t="s">
        <v>503</v>
      </c>
      <c r="C57" t="s">
        <v>1199</v>
      </c>
      <c r="D57" t="s">
        <v>467</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504</v>
      </c>
      <c r="C58" t="s">
        <v>1200</v>
      </c>
      <c r="D58" t="s">
        <v>467</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239</v>
      </c>
      <c r="B59" t="s">
        <v>505</v>
      </c>
      <c r="C59" t="s">
        <v>1201</v>
      </c>
      <c r="D59" t="s">
        <v>467</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506</v>
      </c>
    </row>
    <row r="61" spans="1:36" s="68" customFormat="1">
      <c r="A61" s="68" t="s">
        <v>300</v>
      </c>
      <c r="B61" s="68" t="s">
        <v>507</v>
      </c>
      <c r="C61" s="68" t="s">
        <v>1202</v>
      </c>
      <c r="D61" s="68" t="s">
        <v>467</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371</v>
      </c>
      <c r="B62" t="s">
        <v>508</v>
      </c>
      <c r="C62" t="s">
        <v>1203</v>
      </c>
      <c r="D62" t="s">
        <v>467</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283</v>
      </c>
      <c r="B63" t="s">
        <v>509</v>
      </c>
      <c r="C63" t="s">
        <v>1204</v>
      </c>
      <c r="D63" t="s">
        <v>467</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281</v>
      </c>
      <c r="B64" s="66" t="s">
        <v>510</v>
      </c>
      <c r="C64" s="66" t="s">
        <v>1205</v>
      </c>
      <c r="D64" s="66" t="s">
        <v>467</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511</v>
      </c>
      <c r="B65" t="s">
        <v>512</v>
      </c>
      <c r="C65" t="s">
        <v>1206</v>
      </c>
      <c r="D65" t="s">
        <v>467</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513</v>
      </c>
      <c r="B66" t="s">
        <v>514</v>
      </c>
      <c r="C66" t="s">
        <v>1207</v>
      </c>
      <c r="D66" t="s">
        <v>467</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515</v>
      </c>
      <c r="B67" t="s">
        <v>516</v>
      </c>
      <c r="C67" t="s">
        <v>1208</v>
      </c>
      <c r="D67" t="s">
        <v>467</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517</v>
      </c>
      <c r="B68" t="s">
        <v>518</v>
      </c>
      <c r="C68" t="s">
        <v>1209</v>
      </c>
      <c r="D68" t="s">
        <v>467</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519</v>
      </c>
      <c r="B69" t="s">
        <v>520</v>
      </c>
      <c r="C69" t="s">
        <v>1210</v>
      </c>
      <c r="D69" t="s">
        <v>467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521</v>
      </c>
      <c r="B70" t="s">
        <v>522</v>
      </c>
      <c r="C70" t="s">
        <v>1211</v>
      </c>
      <c r="D70" t="s">
        <v>467</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66" workbookViewId="0">
      <selection activeCell="G70" sqref="G70"/>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396</v>
      </c>
    </row>
    <row r="10" spans="1:37">
      <c r="A10" t="s">
        <v>523</v>
      </c>
    </row>
    <row r="11" spans="1:37">
      <c r="A11" t="s">
        <v>1212</v>
      </c>
    </row>
    <row r="12" spans="1:37">
      <c r="A12" t="s">
        <v>1213</v>
      </c>
    </row>
    <row r="13" spans="1:37">
      <c r="A13" t="s">
        <v>392</v>
      </c>
    </row>
    <row r="14" spans="1:37">
      <c r="B14" t="s">
        <v>393</v>
      </c>
      <c r="C14" t="s">
        <v>394</v>
      </c>
      <c r="D14" t="s">
        <v>395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1029</v>
      </c>
    </row>
    <row r="15" spans="1:37">
      <c r="A15" t="s">
        <v>20</v>
      </c>
    </row>
    <row r="16" spans="1:37">
      <c r="A16" t="s">
        <v>524</v>
      </c>
      <c r="B16" t="s">
        <v>525</v>
      </c>
      <c r="C16" t="s">
        <v>1214</v>
      </c>
      <c r="D16" t="s">
        <v>395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526</v>
      </c>
      <c r="B17" t="s">
        <v>527</v>
      </c>
      <c r="C17" t="s">
        <v>1215</v>
      </c>
      <c r="D17" t="s">
        <v>395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528</v>
      </c>
      <c r="B18" t="s">
        <v>529</v>
      </c>
      <c r="C18" t="s">
        <v>1216</v>
      </c>
      <c r="D18" t="s">
        <v>395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530</v>
      </c>
      <c r="B19" t="s">
        <v>531</v>
      </c>
      <c r="C19" t="s">
        <v>1217</v>
      </c>
      <c r="D19" t="s">
        <v>395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532</v>
      </c>
      <c r="B20" t="s">
        <v>533</v>
      </c>
      <c r="C20" t="s">
        <v>1218</v>
      </c>
      <c r="D20" t="s">
        <v>395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526</v>
      </c>
      <c r="B21" t="s">
        <v>534</v>
      </c>
      <c r="C21" t="s">
        <v>1219</v>
      </c>
      <c r="D21" t="s">
        <v>395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528</v>
      </c>
      <c r="B22" t="s">
        <v>535</v>
      </c>
      <c r="C22" t="s">
        <v>1220</v>
      </c>
      <c r="D22" t="s">
        <v>395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530</v>
      </c>
      <c r="B23" t="s">
        <v>536</v>
      </c>
      <c r="C23" t="s">
        <v>1221</v>
      </c>
      <c r="D23" t="s">
        <v>395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537</v>
      </c>
      <c r="B24" t="s">
        <v>538</v>
      </c>
      <c r="C24" t="s">
        <v>1222</v>
      </c>
      <c r="D24" t="s">
        <v>395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526</v>
      </c>
      <c r="B25" t="s">
        <v>539</v>
      </c>
      <c r="C25" t="s">
        <v>1223</v>
      </c>
      <c r="D25" t="s">
        <v>395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528</v>
      </c>
      <c r="B26" t="s">
        <v>540</v>
      </c>
      <c r="C26" t="s">
        <v>1224</v>
      </c>
      <c r="D26" t="s">
        <v>395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530</v>
      </c>
      <c r="B27" t="s">
        <v>541</v>
      </c>
      <c r="C27" t="s">
        <v>1225</v>
      </c>
      <c r="D27" t="s">
        <v>395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542</v>
      </c>
      <c r="B28" t="s">
        <v>543</v>
      </c>
      <c r="C28" t="s">
        <v>1226</v>
      </c>
      <c r="D28" t="s">
        <v>395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526</v>
      </c>
      <c r="B29" t="s">
        <v>544</v>
      </c>
      <c r="C29" t="s">
        <v>1227</v>
      </c>
      <c r="D29" t="s">
        <v>395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528</v>
      </c>
      <c r="B30" t="s">
        <v>545</v>
      </c>
      <c r="C30" t="s">
        <v>1228</v>
      </c>
      <c r="D30" t="s">
        <v>395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530</v>
      </c>
      <c r="B31" t="s">
        <v>546</v>
      </c>
      <c r="C31" t="s">
        <v>1229</v>
      </c>
      <c r="D31" t="s">
        <v>395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547</v>
      </c>
      <c r="B32" t="s">
        <v>548</v>
      </c>
      <c r="C32" t="s">
        <v>1230</v>
      </c>
      <c r="D32" t="s">
        <v>395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526</v>
      </c>
      <c r="B33" t="s">
        <v>549</v>
      </c>
      <c r="C33" t="s">
        <v>1231</v>
      </c>
      <c r="D33" t="s">
        <v>395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528</v>
      </c>
      <c r="B34" t="s">
        <v>550</v>
      </c>
      <c r="C34" t="s">
        <v>1232</v>
      </c>
      <c r="D34" t="s">
        <v>395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530</v>
      </c>
      <c r="B35" t="s">
        <v>551</v>
      </c>
      <c r="C35" t="s">
        <v>1233</v>
      </c>
      <c r="D35" t="s">
        <v>395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552</v>
      </c>
      <c r="B36" t="s">
        <v>553</v>
      </c>
      <c r="C36" t="s">
        <v>1234</v>
      </c>
      <c r="D36" t="s">
        <v>395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526</v>
      </c>
      <c r="B37" t="s">
        <v>554</v>
      </c>
      <c r="C37" t="s">
        <v>1235</v>
      </c>
      <c r="D37" t="s">
        <v>395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528</v>
      </c>
      <c r="B38" t="s">
        <v>555</v>
      </c>
      <c r="C38" t="s">
        <v>1236</v>
      </c>
      <c r="D38" t="s">
        <v>395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530</v>
      </c>
      <c r="B39" t="s">
        <v>556</v>
      </c>
      <c r="C39" t="s">
        <v>1237</v>
      </c>
      <c r="D39" t="s">
        <v>395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557</v>
      </c>
      <c r="B40" t="s">
        <v>558</v>
      </c>
      <c r="C40" t="s">
        <v>1238</v>
      </c>
      <c r="D40" t="s">
        <v>395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526</v>
      </c>
      <c r="B41" t="s">
        <v>559</v>
      </c>
      <c r="C41" t="s">
        <v>1239</v>
      </c>
      <c r="D41" t="s">
        <v>395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528</v>
      </c>
      <c r="B42" t="s">
        <v>560</v>
      </c>
      <c r="C42" t="s">
        <v>1240</v>
      </c>
      <c r="D42" t="s">
        <v>395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530</v>
      </c>
      <c r="B43" t="s">
        <v>561</v>
      </c>
      <c r="C43" t="s">
        <v>1241</v>
      </c>
      <c r="D43" t="s">
        <v>395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562</v>
      </c>
      <c r="B44" t="s">
        <v>563</v>
      </c>
      <c r="C44" t="s">
        <v>1242</v>
      </c>
      <c r="D44" t="s">
        <v>395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526</v>
      </c>
      <c r="B45" t="s">
        <v>564</v>
      </c>
      <c r="C45" t="s">
        <v>1243</v>
      </c>
      <c r="D45" t="s">
        <v>395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528</v>
      </c>
      <c r="B46" t="s">
        <v>565</v>
      </c>
      <c r="C46" t="s">
        <v>1244</v>
      </c>
      <c r="D46" t="s">
        <v>395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530</v>
      </c>
      <c r="B47" t="s">
        <v>566</v>
      </c>
      <c r="C47" t="s">
        <v>1245</v>
      </c>
      <c r="D47" t="s">
        <v>395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567</v>
      </c>
      <c r="B48" t="s">
        <v>568</v>
      </c>
      <c r="C48" t="s">
        <v>1246</v>
      </c>
      <c r="D48" t="s">
        <v>395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526</v>
      </c>
      <c r="B49" t="s">
        <v>569</v>
      </c>
      <c r="C49" t="s">
        <v>1247</v>
      </c>
      <c r="D49" t="s">
        <v>395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528</v>
      </c>
      <c r="B50" t="s">
        <v>570</v>
      </c>
      <c r="C50" t="s">
        <v>1248</v>
      </c>
      <c r="D50" t="s">
        <v>395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530</v>
      </c>
      <c r="B51" t="s">
        <v>571</v>
      </c>
      <c r="C51" t="s">
        <v>1249</v>
      </c>
      <c r="D51" t="s">
        <v>395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572</v>
      </c>
      <c r="B52" t="s">
        <v>573</v>
      </c>
      <c r="C52" t="s">
        <v>1250</v>
      </c>
      <c r="D52" t="s">
        <v>395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526</v>
      </c>
      <c r="B53" t="s">
        <v>574</v>
      </c>
      <c r="C53" t="s">
        <v>1251</v>
      </c>
      <c r="D53" t="s">
        <v>395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528</v>
      </c>
      <c r="B54" t="s">
        <v>575</v>
      </c>
      <c r="C54" t="s">
        <v>1252</v>
      </c>
      <c r="D54" t="s">
        <v>395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530</v>
      </c>
      <c r="B55" t="s">
        <v>576</v>
      </c>
      <c r="C55" t="s">
        <v>1253</v>
      </c>
      <c r="D55" t="s">
        <v>395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577</v>
      </c>
      <c r="B56" t="s">
        <v>578</v>
      </c>
      <c r="C56" t="s">
        <v>1254</v>
      </c>
      <c r="D56" t="s">
        <v>395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526</v>
      </c>
      <c r="B57" t="s">
        <v>579</v>
      </c>
      <c r="C57" t="s">
        <v>1255</v>
      </c>
      <c r="D57" t="s">
        <v>395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528</v>
      </c>
      <c r="B58" t="s">
        <v>580</v>
      </c>
      <c r="C58" t="s">
        <v>1256</v>
      </c>
      <c r="D58" t="s">
        <v>395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530</v>
      </c>
      <c r="B59" t="s">
        <v>581</v>
      </c>
      <c r="C59" t="s">
        <v>1257</v>
      </c>
      <c r="D59" t="s">
        <v>395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582</v>
      </c>
      <c r="B60" t="s">
        <v>583</v>
      </c>
      <c r="C60" t="s">
        <v>1258</v>
      </c>
      <c r="D60" t="s">
        <v>395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526</v>
      </c>
      <c r="B61" t="s">
        <v>584</v>
      </c>
      <c r="C61" t="s">
        <v>1259</v>
      </c>
      <c r="D61" t="s">
        <v>395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528</v>
      </c>
      <c r="B62" t="s">
        <v>585</v>
      </c>
      <c r="C62" t="s">
        <v>1260</v>
      </c>
      <c r="D62" t="s">
        <v>395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530</v>
      </c>
      <c r="B63" t="s">
        <v>586</v>
      </c>
      <c r="C63" t="s">
        <v>1261</v>
      </c>
      <c r="D63" t="s">
        <v>395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587</v>
      </c>
      <c r="B64" t="s">
        <v>588</v>
      </c>
      <c r="C64" t="s">
        <v>1262</v>
      </c>
      <c r="D64" t="s">
        <v>395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526</v>
      </c>
      <c r="B65" t="s">
        <v>589</v>
      </c>
      <c r="C65" t="s">
        <v>1263</v>
      </c>
      <c r="D65" t="s">
        <v>395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528</v>
      </c>
      <c r="B66" t="s">
        <v>590</v>
      </c>
      <c r="C66" t="s">
        <v>1264</v>
      </c>
      <c r="D66" t="s">
        <v>395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530</v>
      </c>
      <c r="B67" t="s">
        <v>591</v>
      </c>
      <c r="C67" t="s">
        <v>1265</v>
      </c>
      <c r="D67" t="s">
        <v>395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592</v>
      </c>
      <c r="C68" t="s">
        <v>1266</v>
      </c>
      <c r="D68" t="s">
        <v>395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524</v>
      </c>
      <c r="B70" s="64" t="s">
        <v>593</v>
      </c>
      <c r="C70" s="64" t="s">
        <v>1267</v>
      </c>
      <c r="D70" s="64" t="s">
        <v>395</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526</v>
      </c>
      <c r="B71" t="s">
        <v>594</v>
      </c>
      <c r="C71" t="s">
        <v>1268</v>
      </c>
      <c r="D71" t="s">
        <v>395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528</v>
      </c>
      <c r="B72" t="s">
        <v>595</v>
      </c>
      <c r="C72" t="s">
        <v>1269</v>
      </c>
      <c r="D72" t="s">
        <v>395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530</v>
      </c>
      <c r="B73" t="s">
        <v>596</v>
      </c>
      <c r="C73" t="s">
        <v>1270</v>
      </c>
      <c r="D73" t="s">
        <v>395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532</v>
      </c>
      <c r="B74" t="s">
        <v>597</v>
      </c>
      <c r="C74" t="s">
        <v>1271</v>
      </c>
      <c r="D74" t="s">
        <v>395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526</v>
      </c>
      <c r="B75" t="s">
        <v>598</v>
      </c>
      <c r="C75" t="s">
        <v>1272</v>
      </c>
      <c r="D75" t="s">
        <v>395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528</v>
      </c>
      <c r="B76" t="s">
        <v>599</v>
      </c>
      <c r="C76" t="s">
        <v>1273</v>
      </c>
      <c r="D76" t="s">
        <v>395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530</v>
      </c>
      <c r="B77" t="s">
        <v>600</v>
      </c>
      <c r="C77" t="s">
        <v>1274</v>
      </c>
      <c r="D77" t="s">
        <v>395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537</v>
      </c>
      <c r="B78" t="s">
        <v>601</v>
      </c>
      <c r="C78" t="s">
        <v>1275</v>
      </c>
      <c r="D78" t="s">
        <v>395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526</v>
      </c>
      <c r="B79" t="s">
        <v>602</v>
      </c>
      <c r="C79" t="s">
        <v>1276</v>
      </c>
      <c r="D79" t="s">
        <v>395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528</v>
      </c>
      <c r="B80" t="s">
        <v>603</v>
      </c>
      <c r="C80" t="s">
        <v>1277</v>
      </c>
      <c r="D80" t="s">
        <v>395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530</v>
      </c>
      <c r="B81" t="s">
        <v>604</v>
      </c>
      <c r="C81" t="s">
        <v>1278</v>
      </c>
      <c r="D81" t="s">
        <v>395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542</v>
      </c>
      <c r="B82" t="s">
        <v>605</v>
      </c>
      <c r="C82" t="s">
        <v>1279</v>
      </c>
      <c r="D82" t="s">
        <v>395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526</v>
      </c>
      <c r="B83" t="s">
        <v>606</v>
      </c>
      <c r="C83" t="s">
        <v>1280</v>
      </c>
      <c r="D83" t="s">
        <v>395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528</v>
      </c>
      <c r="B84" t="s">
        <v>607</v>
      </c>
      <c r="C84" t="s">
        <v>1281</v>
      </c>
      <c r="D84" t="s">
        <v>395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530</v>
      </c>
      <c r="B85" t="s">
        <v>608</v>
      </c>
      <c r="C85" t="s">
        <v>1282</v>
      </c>
      <c r="D85" t="s">
        <v>395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547</v>
      </c>
      <c r="B86" t="s">
        <v>609</v>
      </c>
      <c r="C86" t="s">
        <v>1283</v>
      </c>
      <c r="D86" t="s">
        <v>395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526</v>
      </c>
      <c r="B87" t="s">
        <v>610</v>
      </c>
      <c r="C87" t="s">
        <v>1284</v>
      </c>
      <c r="D87" t="s">
        <v>395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528</v>
      </c>
      <c r="B88" t="s">
        <v>611</v>
      </c>
      <c r="C88" t="s">
        <v>1285</v>
      </c>
      <c r="D88" t="s">
        <v>395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530</v>
      </c>
      <c r="B89" t="s">
        <v>612</v>
      </c>
      <c r="C89" t="s">
        <v>1286</v>
      </c>
      <c r="D89" t="s">
        <v>395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552</v>
      </c>
      <c r="B90" t="s">
        <v>613</v>
      </c>
      <c r="C90" t="s">
        <v>1287</v>
      </c>
      <c r="D90" t="s">
        <v>395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526</v>
      </c>
      <c r="B91" t="s">
        <v>614</v>
      </c>
      <c r="C91" t="s">
        <v>1288</v>
      </c>
      <c r="D91" t="s">
        <v>395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528</v>
      </c>
      <c r="B92" t="s">
        <v>615</v>
      </c>
      <c r="C92" t="s">
        <v>1289</v>
      </c>
      <c r="D92" t="s">
        <v>395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530</v>
      </c>
      <c r="B93" t="s">
        <v>616</v>
      </c>
      <c r="C93" t="s">
        <v>1290</v>
      </c>
      <c r="D93" t="s">
        <v>395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557</v>
      </c>
      <c r="B94" t="s">
        <v>617</v>
      </c>
      <c r="C94" t="s">
        <v>1291</v>
      </c>
      <c r="D94" t="s">
        <v>395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526</v>
      </c>
      <c r="B95" t="s">
        <v>618</v>
      </c>
      <c r="C95" t="s">
        <v>1292</v>
      </c>
      <c r="D95" t="s">
        <v>395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528</v>
      </c>
      <c r="B96" t="s">
        <v>619</v>
      </c>
      <c r="C96" t="s">
        <v>1293</v>
      </c>
      <c r="D96" t="s">
        <v>395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530</v>
      </c>
      <c r="B97" t="s">
        <v>620</v>
      </c>
      <c r="C97" t="s">
        <v>1294</v>
      </c>
      <c r="D97" t="s">
        <v>395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562</v>
      </c>
      <c r="B98" t="s">
        <v>621</v>
      </c>
      <c r="C98" t="s">
        <v>1295</v>
      </c>
      <c r="D98" t="s">
        <v>395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526</v>
      </c>
      <c r="B99" t="s">
        <v>622</v>
      </c>
      <c r="C99" t="s">
        <v>1296</v>
      </c>
      <c r="D99" t="s">
        <v>395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528</v>
      </c>
      <c r="B100" t="s">
        <v>623</v>
      </c>
      <c r="C100" t="s">
        <v>1297</v>
      </c>
      <c r="D100" t="s">
        <v>395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530</v>
      </c>
      <c r="B101" t="s">
        <v>624</v>
      </c>
      <c r="C101" t="s">
        <v>1298</v>
      </c>
      <c r="D101" t="s">
        <v>395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567</v>
      </c>
      <c r="B102" t="s">
        <v>625</v>
      </c>
      <c r="C102" t="s">
        <v>1299</v>
      </c>
      <c r="D102" t="s">
        <v>395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526</v>
      </c>
      <c r="B103" t="s">
        <v>626</v>
      </c>
      <c r="C103" t="s">
        <v>1300</v>
      </c>
      <c r="D103" t="s">
        <v>395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528</v>
      </c>
      <c r="B104" t="s">
        <v>627</v>
      </c>
      <c r="C104" t="s">
        <v>1301</v>
      </c>
      <c r="D104" t="s">
        <v>395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530</v>
      </c>
      <c r="B105" t="s">
        <v>628</v>
      </c>
      <c r="C105" t="s">
        <v>1302</v>
      </c>
      <c r="D105" t="s">
        <v>395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572</v>
      </c>
      <c r="B106" t="s">
        <v>629</v>
      </c>
      <c r="C106" t="s">
        <v>1303</v>
      </c>
      <c r="D106" t="s">
        <v>395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526</v>
      </c>
      <c r="B107" t="s">
        <v>630</v>
      </c>
      <c r="C107" t="s">
        <v>1304</v>
      </c>
      <c r="D107" t="s">
        <v>395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528</v>
      </c>
      <c r="B108" t="s">
        <v>631</v>
      </c>
      <c r="C108" t="s">
        <v>1305</v>
      </c>
      <c r="D108" t="s">
        <v>395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530</v>
      </c>
      <c r="B109" t="s">
        <v>632</v>
      </c>
      <c r="C109" t="s">
        <v>1306</v>
      </c>
      <c r="D109" t="s">
        <v>395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577</v>
      </c>
      <c r="B110" t="s">
        <v>633</v>
      </c>
      <c r="C110" t="s">
        <v>1307</v>
      </c>
      <c r="D110" t="s">
        <v>395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526</v>
      </c>
      <c r="B111" t="s">
        <v>634</v>
      </c>
      <c r="C111" t="s">
        <v>1308</v>
      </c>
      <c r="D111" t="s">
        <v>395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528</v>
      </c>
      <c r="B112" t="s">
        <v>635</v>
      </c>
      <c r="C112" t="s">
        <v>1309</v>
      </c>
      <c r="D112" t="s">
        <v>395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530</v>
      </c>
      <c r="B113" t="s">
        <v>636</v>
      </c>
      <c r="C113" t="s">
        <v>1310</v>
      </c>
      <c r="D113" t="s">
        <v>395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582</v>
      </c>
      <c r="B114" t="s">
        <v>637</v>
      </c>
      <c r="C114" t="s">
        <v>1311</v>
      </c>
      <c r="D114" t="s">
        <v>395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526</v>
      </c>
      <c r="B115" t="s">
        <v>638</v>
      </c>
      <c r="C115" t="s">
        <v>1312</v>
      </c>
      <c r="D115" t="s">
        <v>395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528</v>
      </c>
      <c r="B116" t="s">
        <v>639</v>
      </c>
      <c r="C116" t="s">
        <v>1313</v>
      </c>
      <c r="D116" t="s">
        <v>395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530</v>
      </c>
      <c r="B117" t="s">
        <v>640</v>
      </c>
      <c r="C117" t="s">
        <v>1314</v>
      </c>
      <c r="D117" t="s">
        <v>395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587</v>
      </c>
      <c r="B118" t="s">
        <v>641</v>
      </c>
      <c r="C118" t="s">
        <v>1315</v>
      </c>
      <c r="D118" t="s">
        <v>395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526</v>
      </c>
      <c r="B119" t="s">
        <v>642</v>
      </c>
      <c r="C119" t="s">
        <v>1316</v>
      </c>
      <c r="D119" t="s">
        <v>395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528</v>
      </c>
      <c r="B120" t="s">
        <v>643</v>
      </c>
      <c r="C120" t="s">
        <v>1317</v>
      </c>
      <c r="D120" t="s">
        <v>395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530</v>
      </c>
      <c r="B121" t="s">
        <v>644</v>
      </c>
      <c r="C121" t="s">
        <v>1318</v>
      </c>
      <c r="D121" t="s">
        <v>395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645</v>
      </c>
      <c r="C122" t="s">
        <v>1319</v>
      </c>
      <c r="D122" t="s">
        <v>395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524</v>
      </c>
      <c r="B124" t="s">
        <v>646</v>
      </c>
      <c r="C124" t="s">
        <v>1320</v>
      </c>
      <c r="D124" t="s">
        <v>395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526</v>
      </c>
      <c r="B125" t="s">
        <v>647</v>
      </c>
      <c r="C125" t="s">
        <v>1321</v>
      </c>
      <c r="D125" t="s">
        <v>395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528</v>
      </c>
      <c r="B126" t="s">
        <v>648</v>
      </c>
      <c r="C126" t="s">
        <v>1322</v>
      </c>
      <c r="D126" t="s">
        <v>395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530</v>
      </c>
      <c r="B127" t="s">
        <v>649</v>
      </c>
      <c r="C127" t="s">
        <v>1323</v>
      </c>
      <c r="D127" t="s">
        <v>395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532</v>
      </c>
      <c r="B128" t="s">
        <v>650</v>
      </c>
      <c r="C128" t="s">
        <v>1324</v>
      </c>
      <c r="D128" t="s">
        <v>395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526</v>
      </c>
      <c r="B129" t="s">
        <v>651</v>
      </c>
      <c r="C129" t="s">
        <v>1325</v>
      </c>
      <c r="D129" t="s">
        <v>395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528</v>
      </c>
      <c r="B130" t="s">
        <v>652</v>
      </c>
      <c r="C130" t="s">
        <v>1326</v>
      </c>
      <c r="D130" t="s">
        <v>395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530</v>
      </c>
      <c r="B131" t="s">
        <v>653</v>
      </c>
      <c r="C131" t="s">
        <v>1327</v>
      </c>
      <c r="D131" t="s">
        <v>395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537</v>
      </c>
      <c r="B132" t="s">
        <v>654</v>
      </c>
      <c r="C132" t="s">
        <v>1328</v>
      </c>
      <c r="D132" t="s">
        <v>395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526</v>
      </c>
      <c r="B133" t="s">
        <v>655</v>
      </c>
      <c r="C133" t="s">
        <v>1329</v>
      </c>
      <c r="D133" t="s">
        <v>395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528</v>
      </c>
      <c r="B134" t="s">
        <v>656</v>
      </c>
      <c r="C134" t="s">
        <v>1330</v>
      </c>
      <c r="D134" t="s">
        <v>395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530</v>
      </c>
      <c r="B135" t="s">
        <v>657</v>
      </c>
      <c r="C135" t="s">
        <v>1331</v>
      </c>
      <c r="D135" t="s">
        <v>395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542</v>
      </c>
      <c r="B136" t="s">
        <v>658</v>
      </c>
      <c r="C136" t="s">
        <v>1332</v>
      </c>
      <c r="D136" t="s">
        <v>395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526</v>
      </c>
      <c r="B137" t="s">
        <v>659</v>
      </c>
      <c r="C137" t="s">
        <v>1333</v>
      </c>
      <c r="D137" t="s">
        <v>395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528</v>
      </c>
      <c r="B138" t="s">
        <v>660</v>
      </c>
      <c r="C138" t="s">
        <v>1334</v>
      </c>
      <c r="D138" t="s">
        <v>395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530</v>
      </c>
      <c r="B139" t="s">
        <v>661</v>
      </c>
      <c r="C139" t="s">
        <v>1335</v>
      </c>
      <c r="D139" t="s">
        <v>395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547</v>
      </c>
      <c r="B140" t="s">
        <v>662</v>
      </c>
      <c r="C140" t="s">
        <v>1336</v>
      </c>
      <c r="D140" t="s">
        <v>395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526</v>
      </c>
      <c r="B141" t="s">
        <v>663</v>
      </c>
      <c r="C141" t="s">
        <v>1337</v>
      </c>
      <c r="D141" t="s">
        <v>395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528</v>
      </c>
      <c r="B142" t="s">
        <v>664</v>
      </c>
      <c r="C142" t="s">
        <v>1338</v>
      </c>
      <c r="D142" t="s">
        <v>395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530</v>
      </c>
      <c r="B143" t="s">
        <v>665</v>
      </c>
      <c r="C143" t="s">
        <v>1339</v>
      </c>
      <c r="D143" t="s">
        <v>395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552</v>
      </c>
      <c r="B144" t="s">
        <v>666</v>
      </c>
      <c r="C144" t="s">
        <v>1340</v>
      </c>
      <c r="D144" t="s">
        <v>395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526</v>
      </c>
      <c r="B145" t="s">
        <v>667</v>
      </c>
      <c r="C145" t="s">
        <v>1341</v>
      </c>
      <c r="D145" t="s">
        <v>395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528</v>
      </c>
      <c r="B146" t="s">
        <v>668</v>
      </c>
      <c r="C146" t="s">
        <v>1342</v>
      </c>
      <c r="D146" t="s">
        <v>395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530</v>
      </c>
      <c r="B147" t="s">
        <v>669</v>
      </c>
      <c r="C147" t="s">
        <v>1343</v>
      </c>
      <c r="D147" t="s">
        <v>395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557</v>
      </c>
      <c r="B148" t="s">
        <v>670</v>
      </c>
      <c r="C148" t="s">
        <v>1344</v>
      </c>
      <c r="D148" t="s">
        <v>395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526</v>
      </c>
      <c r="B149" t="s">
        <v>671</v>
      </c>
      <c r="C149" t="s">
        <v>1345</v>
      </c>
      <c r="D149" t="s">
        <v>395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528</v>
      </c>
      <c r="B150" t="s">
        <v>672</v>
      </c>
      <c r="C150" t="s">
        <v>1346</v>
      </c>
      <c r="D150" t="s">
        <v>395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530</v>
      </c>
      <c r="B151" t="s">
        <v>673</v>
      </c>
      <c r="C151" t="s">
        <v>1347</v>
      </c>
      <c r="D151" t="s">
        <v>395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562</v>
      </c>
      <c r="B152" t="s">
        <v>674</v>
      </c>
      <c r="C152" t="s">
        <v>1348</v>
      </c>
      <c r="D152" t="s">
        <v>395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526</v>
      </c>
      <c r="B153" t="s">
        <v>675</v>
      </c>
      <c r="C153" t="s">
        <v>1349</v>
      </c>
      <c r="D153" t="s">
        <v>395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528</v>
      </c>
      <c r="B154" t="s">
        <v>676</v>
      </c>
      <c r="C154" t="s">
        <v>1350</v>
      </c>
      <c r="D154" t="s">
        <v>395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530</v>
      </c>
      <c r="B155" t="s">
        <v>677</v>
      </c>
      <c r="C155" t="s">
        <v>1351</v>
      </c>
      <c r="D155" t="s">
        <v>395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567</v>
      </c>
      <c r="B156" t="s">
        <v>678</v>
      </c>
      <c r="C156" t="s">
        <v>1352</v>
      </c>
      <c r="D156" t="s">
        <v>395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526</v>
      </c>
      <c r="B157" t="s">
        <v>679</v>
      </c>
      <c r="C157" t="s">
        <v>1353</v>
      </c>
      <c r="D157" t="s">
        <v>395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528</v>
      </c>
      <c r="B158" t="s">
        <v>680</v>
      </c>
      <c r="C158" t="s">
        <v>1354</v>
      </c>
      <c r="D158" t="s">
        <v>395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530</v>
      </c>
      <c r="B159" t="s">
        <v>681</v>
      </c>
      <c r="C159" t="s">
        <v>1355</v>
      </c>
      <c r="D159" t="s">
        <v>395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572</v>
      </c>
      <c r="B160" t="s">
        <v>682</v>
      </c>
      <c r="C160" t="s">
        <v>1356</v>
      </c>
      <c r="D160" t="s">
        <v>395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526</v>
      </c>
      <c r="B161" t="s">
        <v>683</v>
      </c>
      <c r="C161" t="s">
        <v>1357</v>
      </c>
      <c r="D161" t="s">
        <v>395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528</v>
      </c>
      <c r="B162" t="s">
        <v>684</v>
      </c>
      <c r="C162" t="s">
        <v>1358</v>
      </c>
      <c r="D162" t="s">
        <v>395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530</v>
      </c>
      <c r="B163" t="s">
        <v>685</v>
      </c>
      <c r="C163" t="s">
        <v>1359</v>
      </c>
      <c r="D163" t="s">
        <v>395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577</v>
      </c>
      <c r="B164" t="s">
        <v>686</v>
      </c>
      <c r="C164" t="s">
        <v>1360</v>
      </c>
      <c r="D164" t="s">
        <v>395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526</v>
      </c>
      <c r="B165" t="s">
        <v>687</v>
      </c>
      <c r="C165" t="s">
        <v>1361</v>
      </c>
      <c r="D165" t="s">
        <v>395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528</v>
      </c>
      <c r="B166" t="s">
        <v>688</v>
      </c>
      <c r="C166" t="s">
        <v>1362</v>
      </c>
      <c r="D166" t="s">
        <v>395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530</v>
      </c>
      <c r="B167" t="s">
        <v>689</v>
      </c>
      <c r="C167" t="s">
        <v>1363</v>
      </c>
      <c r="D167" t="s">
        <v>395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582</v>
      </c>
      <c r="B168" t="s">
        <v>690</v>
      </c>
      <c r="C168" t="s">
        <v>1364</v>
      </c>
      <c r="D168" t="s">
        <v>395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526</v>
      </c>
      <c r="B169" t="s">
        <v>691</v>
      </c>
      <c r="C169" t="s">
        <v>1365</v>
      </c>
      <c r="D169" t="s">
        <v>395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528</v>
      </c>
      <c r="B170" t="s">
        <v>692</v>
      </c>
      <c r="C170" t="s">
        <v>1366</v>
      </c>
      <c r="D170" t="s">
        <v>395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530</v>
      </c>
      <c r="B171" t="s">
        <v>693</v>
      </c>
      <c r="C171" t="s">
        <v>1367</v>
      </c>
      <c r="D171" t="s">
        <v>395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587</v>
      </c>
      <c r="B172" t="s">
        <v>694</v>
      </c>
      <c r="C172" t="s">
        <v>1368</v>
      </c>
      <c r="D172" t="s">
        <v>395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526</v>
      </c>
      <c r="B173" t="s">
        <v>695</v>
      </c>
      <c r="C173" t="s">
        <v>1369</v>
      </c>
      <c r="D173" t="s">
        <v>395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528</v>
      </c>
      <c r="B174" t="s">
        <v>696</v>
      </c>
      <c r="C174" t="s">
        <v>1370</v>
      </c>
      <c r="D174" t="s">
        <v>395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530</v>
      </c>
      <c r="B175" t="s">
        <v>697</v>
      </c>
      <c r="C175" t="s">
        <v>1371</v>
      </c>
      <c r="D175" t="s">
        <v>395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698</v>
      </c>
      <c r="C176" t="s">
        <v>1372</v>
      </c>
      <c r="D176" t="s">
        <v>395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524</v>
      </c>
      <c r="B178" t="s">
        <v>699</v>
      </c>
      <c r="C178" t="s">
        <v>1373</v>
      </c>
      <c r="D178" t="s">
        <v>395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532</v>
      </c>
      <c r="B179" t="s">
        <v>700</v>
      </c>
      <c r="C179" t="s">
        <v>1374</v>
      </c>
      <c r="D179" t="s">
        <v>395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537</v>
      </c>
      <c r="B180" t="s">
        <v>701</v>
      </c>
      <c r="C180" t="s">
        <v>1375</v>
      </c>
      <c r="D180" t="s">
        <v>395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542</v>
      </c>
      <c r="B181" t="s">
        <v>702</v>
      </c>
      <c r="C181" t="s">
        <v>1376</v>
      </c>
      <c r="D181" t="s">
        <v>395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547</v>
      </c>
      <c r="B182" t="s">
        <v>703</v>
      </c>
      <c r="C182" t="s">
        <v>1377</v>
      </c>
      <c r="D182" t="s">
        <v>395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552</v>
      </c>
      <c r="B183" t="s">
        <v>704</v>
      </c>
      <c r="C183" t="s">
        <v>1378</v>
      </c>
      <c r="D183" t="s">
        <v>395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557</v>
      </c>
      <c r="B184" t="s">
        <v>705</v>
      </c>
      <c r="C184" t="s">
        <v>1379</v>
      </c>
      <c r="D184" t="s">
        <v>395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562</v>
      </c>
      <c r="B185" t="s">
        <v>706</v>
      </c>
      <c r="C185" t="s">
        <v>1380</v>
      </c>
      <c r="D185" t="s">
        <v>395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567</v>
      </c>
      <c r="B186" t="s">
        <v>707</v>
      </c>
      <c r="C186" t="s">
        <v>1381</v>
      </c>
      <c r="D186" t="s">
        <v>395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572</v>
      </c>
      <c r="B187" t="s">
        <v>708</v>
      </c>
      <c r="C187" t="s">
        <v>1382</v>
      </c>
      <c r="D187" t="s">
        <v>395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577</v>
      </c>
      <c r="B188" t="s">
        <v>709</v>
      </c>
      <c r="C188" t="s">
        <v>1383</v>
      </c>
      <c r="D188" t="s">
        <v>395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582</v>
      </c>
      <c r="B189" t="s">
        <v>710</v>
      </c>
      <c r="C189" t="s">
        <v>1384</v>
      </c>
      <c r="D189" t="s">
        <v>395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587</v>
      </c>
      <c r="B190" t="s">
        <v>711</v>
      </c>
      <c r="C190" t="s">
        <v>1385</v>
      </c>
      <c r="D190" t="s">
        <v>395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712</v>
      </c>
      <c r="C191" t="s">
        <v>1386</v>
      </c>
      <c r="D191" t="s">
        <v>395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8"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1" spans="1:36">
      <c r="A11" t="s">
        <v>713</v>
      </c>
    </row>
    <row r="12" spans="1:36">
      <c r="A12" t="s">
        <v>1387</v>
      </c>
    </row>
    <row r="13" spans="1:36">
      <c r="A13" t="s">
        <v>1388</v>
      </c>
    </row>
    <row r="14" spans="1:36">
      <c r="A14" t="s">
        <v>392</v>
      </c>
    </row>
    <row r="15" spans="1:36">
      <c r="B15" t="s">
        <v>393</v>
      </c>
      <c r="C15" t="s">
        <v>394</v>
      </c>
      <c r="D15" t="s">
        <v>395</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1029</v>
      </c>
    </row>
    <row r="16" spans="1:36">
      <c r="A16" t="s">
        <v>33</v>
      </c>
    </row>
    <row r="17" spans="1:36">
      <c r="A17" t="s">
        <v>714</v>
      </c>
    </row>
    <row r="18" spans="1:36">
      <c r="A18" t="s">
        <v>715</v>
      </c>
    </row>
    <row r="19" spans="1:36">
      <c r="A19" t="s">
        <v>371</v>
      </c>
      <c r="B19" t="s">
        <v>716</v>
      </c>
      <c r="C19" t="s">
        <v>1389</v>
      </c>
      <c r="D19" t="s">
        <v>717</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300</v>
      </c>
      <c r="B20" t="s">
        <v>718</v>
      </c>
      <c r="C20" t="s">
        <v>1390</v>
      </c>
      <c r="D20" t="s">
        <v>717</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283</v>
      </c>
      <c r="B21" t="s">
        <v>719</v>
      </c>
      <c r="C21" t="s">
        <v>1391</v>
      </c>
      <c r="D21" t="s">
        <v>717</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281</v>
      </c>
      <c r="B22" t="s">
        <v>720</v>
      </c>
      <c r="C22" t="s">
        <v>1392</v>
      </c>
      <c r="D22" t="s">
        <v>717</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511</v>
      </c>
      <c r="B23" t="s">
        <v>721</v>
      </c>
      <c r="C23" t="s">
        <v>1393</v>
      </c>
      <c r="D23" t="s">
        <v>717</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513</v>
      </c>
      <c r="B24" t="s">
        <v>722</v>
      </c>
      <c r="C24" t="s">
        <v>1394</v>
      </c>
      <c r="D24" t="s">
        <v>717</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517</v>
      </c>
      <c r="B25" t="s">
        <v>723</v>
      </c>
      <c r="C25" t="s">
        <v>1395</v>
      </c>
      <c r="D25" t="s">
        <v>717</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515</v>
      </c>
      <c r="B26" t="s">
        <v>724</v>
      </c>
      <c r="C26" t="s">
        <v>1396</v>
      </c>
      <c r="D26" t="s">
        <v>717</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519</v>
      </c>
      <c r="B27" t="s">
        <v>725</v>
      </c>
      <c r="C27" t="s">
        <v>1397</v>
      </c>
      <c r="D27" t="s">
        <v>717</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726</v>
      </c>
      <c r="B28" t="s">
        <v>727</v>
      </c>
      <c r="C28" t="s">
        <v>1398</v>
      </c>
      <c r="D28" t="s">
        <v>717</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728</v>
      </c>
    </row>
    <row r="30" spans="1:36">
      <c r="A30" t="s">
        <v>371</v>
      </c>
      <c r="B30" t="s">
        <v>729</v>
      </c>
      <c r="C30" t="s">
        <v>1399</v>
      </c>
      <c r="D30" t="s">
        <v>717</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300</v>
      </c>
      <c r="B31" t="s">
        <v>730</v>
      </c>
      <c r="C31" t="s">
        <v>1400</v>
      </c>
      <c r="D31" t="s">
        <v>717</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283</v>
      </c>
      <c r="B32" t="s">
        <v>731</v>
      </c>
      <c r="C32" t="s">
        <v>1401</v>
      </c>
      <c r="D32" t="s">
        <v>717</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281</v>
      </c>
      <c r="B33" t="s">
        <v>732</v>
      </c>
      <c r="C33" t="s">
        <v>1402</v>
      </c>
      <c r="D33" t="s">
        <v>717</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511</v>
      </c>
      <c r="B34" t="s">
        <v>733</v>
      </c>
      <c r="C34" t="s">
        <v>1403</v>
      </c>
      <c r="D34" t="s">
        <v>717</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513</v>
      </c>
      <c r="B35" t="s">
        <v>734</v>
      </c>
      <c r="C35" t="s">
        <v>1404</v>
      </c>
      <c r="D35" t="s">
        <v>717</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517</v>
      </c>
      <c r="B36" t="s">
        <v>735</v>
      </c>
      <c r="C36" t="s">
        <v>1405</v>
      </c>
      <c r="D36" t="s">
        <v>717</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515</v>
      </c>
      <c r="B37" t="s">
        <v>736</v>
      </c>
      <c r="C37" t="s">
        <v>1406</v>
      </c>
      <c r="D37" t="s">
        <v>717</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519</v>
      </c>
      <c r="B38" t="s">
        <v>737</v>
      </c>
      <c r="C38" t="s">
        <v>1407</v>
      </c>
      <c r="D38" t="s">
        <v>717</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738</v>
      </c>
      <c r="B39" t="s">
        <v>739</v>
      </c>
      <c r="C39" t="s">
        <v>1408</v>
      </c>
      <c r="D39" t="s">
        <v>717</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740</v>
      </c>
    </row>
    <row r="41" spans="1:36">
      <c r="A41" t="s">
        <v>371</v>
      </c>
      <c r="B41" t="s">
        <v>741</v>
      </c>
      <c r="C41" t="s">
        <v>1409</v>
      </c>
      <c r="D41" t="s">
        <v>717</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300</v>
      </c>
      <c r="B42" t="s">
        <v>742</v>
      </c>
      <c r="C42" t="s">
        <v>1410</v>
      </c>
      <c r="D42" t="s">
        <v>717</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283</v>
      </c>
      <c r="B43" t="s">
        <v>743</v>
      </c>
      <c r="C43" t="s">
        <v>1411</v>
      </c>
      <c r="D43" t="s">
        <v>717</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281</v>
      </c>
      <c r="B44" t="s">
        <v>744</v>
      </c>
      <c r="C44" t="s">
        <v>1412</v>
      </c>
      <c r="D44" t="s">
        <v>717</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511</v>
      </c>
      <c r="B45" t="s">
        <v>745</v>
      </c>
      <c r="C45" t="s">
        <v>1413</v>
      </c>
      <c r="D45" t="s">
        <v>717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513</v>
      </c>
      <c r="B46" t="s">
        <v>746</v>
      </c>
      <c r="C46" t="s">
        <v>1414</v>
      </c>
      <c r="D46" t="s">
        <v>717</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517</v>
      </c>
      <c r="B47" t="s">
        <v>747</v>
      </c>
      <c r="C47" t="s">
        <v>1415</v>
      </c>
      <c r="D47" t="s">
        <v>717</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515</v>
      </c>
      <c r="B48" t="s">
        <v>748</v>
      </c>
      <c r="C48" t="s">
        <v>1416</v>
      </c>
      <c r="D48" t="s">
        <v>717</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519</v>
      </c>
      <c r="B49" t="s">
        <v>749</v>
      </c>
      <c r="C49" t="s">
        <v>1417</v>
      </c>
      <c r="D49" t="s">
        <v>717</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750</v>
      </c>
      <c r="B50" t="s">
        <v>751</v>
      </c>
      <c r="C50" t="s">
        <v>1418</v>
      </c>
      <c r="D50" t="s">
        <v>717</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752</v>
      </c>
      <c r="B51" t="s">
        <v>753</v>
      </c>
      <c r="C51" t="s">
        <v>1419</v>
      </c>
      <c r="D51" t="s">
        <v>717</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754</v>
      </c>
    </row>
    <row r="53" spans="1:36">
      <c r="A53" t="s">
        <v>715</v>
      </c>
    </row>
    <row r="54" spans="1:36">
      <c r="A54" t="s">
        <v>371</v>
      </c>
      <c r="B54" t="s">
        <v>755</v>
      </c>
      <c r="C54" t="s">
        <v>1420</v>
      </c>
      <c r="D54" t="s">
        <v>397</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300</v>
      </c>
      <c r="B55" t="s">
        <v>756</v>
      </c>
      <c r="C55" t="s">
        <v>1421</v>
      </c>
      <c r="D55" t="s">
        <v>397</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283</v>
      </c>
      <c r="B56" t="s">
        <v>757</v>
      </c>
      <c r="C56" t="s">
        <v>1422</v>
      </c>
      <c r="D56" t="s">
        <v>397</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281</v>
      </c>
      <c r="B57" t="s">
        <v>758</v>
      </c>
      <c r="C57" t="s">
        <v>1423</v>
      </c>
      <c r="D57" t="s">
        <v>397</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511</v>
      </c>
      <c r="B58" t="s">
        <v>759</v>
      </c>
      <c r="C58" t="s">
        <v>1424</v>
      </c>
      <c r="D58" t="s">
        <v>397</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513</v>
      </c>
      <c r="B59" t="s">
        <v>760</v>
      </c>
      <c r="C59" t="s">
        <v>1425</v>
      </c>
      <c r="D59" t="s">
        <v>397</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517</v>
      </c>
      <c r="B60" t="s">
        <v>761</v>
      </c>
      <c r="C60" t="s">
        <v>1426</v>
      </c>
      <c r="D60" t="s">
        <v>397</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515</v>
      </c>
      <c r="B61" t="s">
        <v>762</v>
      </c>
      <c r="C61" t="s">
        <v>1427</v>
      </c>
      <c r="D61" t="s">
        <v>397</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519</v>
      </c>
      <c r="B62" t="s">
        <v>763</v>
      </c>
      <c r="C62" t="s">
        <v>1428</v>
      </c>
      <c r="D62" t="s">
        <v>397</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726</v>
      </c>
      <c r="B63" t="s">
        <v>764</v>
      </c>
      <c r="C63" t="s">
        <v>1429</v>
      </c>
      <c r="D63" t="s">
        <v>397</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728</v>
      </c>
    </row>
    <row r="65" spans="1:36">
      <c r="A65" t="s">
        <v>371</v>
      </c>
      <c r="B65" t="s">
        <v>765</v>
      </c>
      <c r="C65" t="s">
        <v>1430</v>
      </c>
      <c r="D65" t="s">
        <v>397</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300</v>
      </c>
      <c r="B66" t="s">
        <v>766</v>
      </c>
      <c r="C66" t="s">
        <v>1431</v>
      </c>
      <c r="D66" t="s">
        <v>397</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283</v>
      </c>
      <c r="B67" t="s">
        <v>767</v>
      </c>
      <c r="C67" t="s">
        <v>1432</v>
      </c>
      <c r="D67" t="s">
        <v>397</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281</v>
      </c>
      <c r="B68" t="s">
        <v>768</v>
      </c>
      <c r="C68" t="s">
        <v>1433</v>
      </c>
      <c r="D68" t="s">
        <v>397</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511</v>
      </c>
      <c r="B69" t="s">
        <v>769</v>
      </c>
      <c r="C69" t="s">
        <v>1434</v>
      </c>
      <c r="D69" t="s">
        <v>397</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513</v>
      </c>
      <c r="B70" t="s">
        <v>770</v>
      </c>
      <c r="C70" t="s">
        <v>1435</v>
      </c>
      <c r="D70" t="s">
        <v>397</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517</v>
      </c>
      <c r="B71" t="s">
        <v>771</v>
      </c>
      <c r="C71" t="s">
        <v>1436</v>
      </c>
      <c r="D71" t="s">
        <v>397</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515</v>
      </c>
      <c r="B72" t="s">
        <v>772</v>
      </c>
      <c r="C72" t="s">
        <v>1437</v>
      </c>
      <c r="D72" t="s">
        <v>397</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519</v>
      </c>
      <c r="B73" t="s">
        <v>773</v>
      </c>
      <c r="C73" t="s">
        <v>1438</v>
      </c>
      <c r="D73" t="s">
        <v>397</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738</v>
      </c>
      <c r="B74" t="s">
        <v>774</v>
      </c>
      <c r="C74" t="s">
        <v>1439</v>
      </c>
      <c r="D74" t="s">
        <v>397</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740</v>
      </c>
    </row>
    <row r="76" spans="1:36">
      <c r="A76" t="s">
        <v>371</v>
      </c>
      <c r="B76" t="s">
        <v>775</v>
      </c>
      <c r="C76" t="s">
        <v>1440</v>
      </c>
      <c r="D76" t="s">
        <v>397</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300</v>
      </c>
      <c r="B77" t="s">
        <v>776</v>
      </c>
      <c r="C77" t="s">
        <v>1441</v>
      </c>
      <c r="D77" t="s">
        <v>397</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283</v>
      </c>
      <c r="B78" t="s">
        <v>777</v>
      </c>
      <c r="C78" t="s">
        <v>1442</v>
      </c>
      <c r="D78" t="s">
        <v>397</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281</v>
      </c>
      <c r="B79" t="s">
        <v>778</v>
      </c>
      <c r="C79" t="s">
        <v>1443</v>
      </c>
      <c r="D79" t="s">
        <v>397</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511</v>
      </c>
      <c r="B80" t="s">
        <v>779</v>
      </c>
      <c r="C80" t="s">
        <v>1444</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513</v>
      </c>
      <c r="B81" t="s">
        <v>780</v>
      </c>
      <c r="C81" t="s">
        <v>1445</v>
      </c>
      <c r="D81" t="s">
        <v>397</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517</v>
      </c>
      <c r="B82" t="s">
        <v>781</v>
      </c>
      <c r="C82" t="s">
        <v>1446</v>
      </c>
      <c r="D82" t="s">
        <v>397</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515</v>
      </c>
      <c r="B83" t="s">
        <v>782</v>
      </c>
      <c r="C83" t="s">
        <v>1447</v>
      </c>
      <c r="D83" t="s">
        <v>397</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519</v>
      </c>
      <c r="B84" t="s">
        <v>783</v>
      </c>
      <c r="C84" t="s">
        <v>1448</v>
      </c>
      <c r="D84" t="s">
        <v>397</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750</v>
      </c>
      <c r="B85" t="s">
        <v>784</v>
      </c>
      <c r="C85" t="s">
        <v>1449</v>
      </c>
      <c r="D85" t="s">
        <v>397</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715</v>
      </c>
      <c r="B86" t="s">
        <v>785</v>
      </c>
      <c r="C86" t="s">
        <v>786</v>
      </c>
    </row>
    <row r="87" spans="1:36">
      <c r="A87" t="s">
        <v>371</v>
      </c>
      <c r="B87" t="s">
        <v>787</v>
      </c>
      <c r="C87" t="s">
        <v>1450</v>
      </c>
      <c r="D87" t="s">
        <v>397</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300</v>
      </c>
      <c r="B88" t="s">
        <v>788</v>
      </c>
      <c r="C88" t="s">
        <v>1451</v>
      </c>
      <c r="D88" t="s">
        <v>397</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283</v>
      </c>
      <c r="B89" t="s">
        <v>789</v>
      </c>
      <c r="C89" t="s">
        <v>1452</v>
      </c>
      <c r="D89" t="s">
        <v>397</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281</v>
      </c>
      <c r="B90" t="s">
        <v>790</v>
      </c>
      <c r="C90" t="s">
        <v>1453</v>
      </c>
      <c r="D90" t="s">
        <v>397</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511</v>
      </c>
      <c r="B91" t="s">
        <v>791</v>
      </c>
      <c r="C91" t="s">
        <v>1454</v>
      </c>
      <c r="D91" t="s">
        <v>397</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513</v>
      </c>
      <c r="B92" t="s">
        <v>792</v>
      </c>
      <c r="C92" t="s">
        <v>1455</v>
      </c>
      <c r="D92" t="s">
        <v>397</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517</v>
      </c>
      <c r="B93" t="s">
        <v>793</v>
      </c>
      <c r="C93" t="s">
        <v>1456</v>
      </c>
      <c r="D93" t="s">
        <v>397</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515</v>
      </c>
      <c r="B94" t="s">
        <v>794</v>
      </c>
      <c r="C94" t="s">
        <v>1457</v>
      </c>
      <c r="D94" t="s">
        <v>397</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519</v>
      </c>
      <c r="B95" t="s">
        <v>795</v>
      </c>
      <c r="C95" t="s">
        <v>1458</v>
      </c>
      <c r="D95" t="s">
        <v>397</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796</v>
      </c>
      <c r="C96" t="s">
        <v>1459</v>
      </c>
      <c r="D96" t="s">
        <v>397</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797</v>
      </c>
    </row>
    <row r="98" spans="1:36">
      <c r="A98" t="s">
        <v>715</v>
      </c>
    </row>
    <row r="99" spans="1:36">
      <c r="A99" t="s">
        <v>371</v>
      </c>
      <c r="B99" t="s">
        <v>798</v>
      </c>
      <c r="C99" t="s">
        <v>1460</v>
      </c>
      <c r="D99" t="s">
        <v>799</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300</v>
      </c>
      <c r="B100" t="s">
        <v>800</v>
      </c>
      <c r="C100" t="s">
        <v>1461</v>
      </c>
      <c r="D100" t="s">
        <v>801</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283</v>
      </c>
      <c r="B101" t="s">
        <v>802</v>
      </c>
      <c r="C101" t="s">
        <v>1462</v>
      </c>
      <c r="D101" t="s">
        <v>801</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281</v>
      </c>
      <c r="B102" t="s">
        <v>803</v>
      </c>
      <c r="C102" t="s">
        <v>1463</v>
      </c>
      <c r="D102" t="s">
        <v>801</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511</v>
      </c>
      <c r="B103" t="s">
        <v>804</v>
      </c>
      <c r="C103" t="s">
        <v>1464</v>
      </c>
      <c r="D103" t="s">
        <v>801</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513</v>
      </c>
      <c r="B104" t="s">
        <v>805</v>
      </c>
      <c r="C104" t="s">
        <v>1465</v>
      </c>
      <c r="D104" t="s">
        <v>799</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517</v>
      </c>
      <c r="B105" t="s">
        <v>806</v>
      </c>
      <c r="C105" t="s">
        <v>1466</v>
      </c>
      <c r="D105" t="s">
        <v>799</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515</v>
      </c>
      <c r="B106" t="s">
        <v>807</v>
      </c>
      <c r="C106" t="s">
        <v>1467</v>
      </c>
      <c r="D106" t="s">
        <v>801</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519</v>
      </c>
      <c r="B107" t="s">
        <v>808</v>
      </c>
      <c r="C107" t="s">
        <v>1468</v>
      </c>
      <c r="D107" t="s">
        <v>799</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809</v>
      </c>
      <c r="B108" t="s">
        <v>810</v>
      </c>
      <c r="C108" t="s">
        <v>1469</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728</v>
      </c>
    </row>
    <row r="110" spans="1:36">
      <c r="A110" t="s">
        <v>371</v>
      </c>
      <c r="B110" t="s">
        <v>811</v>
      </c>
      <c r="C110" t="s">
        <v>1470</v>
      </c>
      <c r="D110" t="s">
        <v>799</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300</v>
      </c>
      <c r="B111" t="s">
        <v>812</v>
      </c>
      <c r="C111" t="s">
        <v>1471</v>
      </c>
      <c r="D111" t="s">
        <v>801</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283</v>
      </c>
      <c r="B112" t="s">
        <v>813</v>
      </c>
      <c r="C112" t="s">
        <v>1472</v>
      </c>
      <c r="D112" t="s">
        <v>801</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281</v>
      </c>
      <c r="B113" t="s">
        <v>814</v>
      </c>
      <c r="C113" t="s">
        <v>1473</v>
      </c>
      <c r="D113" t="s">
        <v>801</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511</v>
      </c>
      <c r="B114" t="s">
        <v>815</v>
      </c>
      <c r="C114" t="s">
        <v>1474</v>
      </c>
      <c r="D114" t="s">
        <v>816</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513</v>
      </c>
      <c r="B115" t="s">
        <v>817</v>
      </c>
      <c r="C115" t="s">
        <v>1475</v>
      </c>
      <c r="D115" t="s">
        <v>801</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517</v>
      </c>
      <c r="B116" t="s">
        <v>818</v>
      </c>
      <c r="C116" t="s">
        <v>1476</v>
      </c>
      <c r="D116" t="s">
        <v>801</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515</v>
      </c>
      <c r="B117" t="s">
        <v>819</v>
      </c>
      <c r="C117" t="s">
        <v>1477</v>
      </c>
      <c r="D117" t="s">
        <v>801</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519</v>
      </c>
      <c r="B118" t="s">
        <v>820</v>
      </c>
      <c r="C118" t="s">
        <v>1478</v>
      </c>
      <c r="D118" t="s">
        <v>801</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821</v>
      </c>
      <c r="B119" t="s">
        <v>822</v>
      </c>
      <c r="C119" t="s">
        <v>1479</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740</v>
      </c>
    </row>
    <row r="121" spans="1:36">
      <c r="A121" t="s">
        <v>371</v>
      </c>
      <c r="B121" t="s">
        <v>823</v>
      </c>
      <c r="C121" t="s">
        <v>1480</v>
      </c>
      <c r="D121" t="s">
        <v>799</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300</v>
      </c>
      <c r="B122" t="s">
        <v>824</v>
      </c>
      <c r="C122" t="s">
        <v>1481</v>
      </c>
      <c r="D122" t="s">
        <v>801</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283</v>
      </c>
      <c r="B123" t="s">
        <v>825</v>
      </c>
      <c r="C123" t="s">
        <v>1482</v>
      </c>
      <c r="D123" t="s">
        <v>801</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281</v>
      </c>
      <c r="B124" t="s">
        <v>826</v>
      </c>
      <c r="C124" t="s">
        <v>1483</v>
      </c>
      <c r="D124" t="s">
        <v>799</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511</v>
      </c>
      <c r="B125" t="s">
        <v>827</v>
      </c>
      <c r="C125" t="s">
        <v>1484</v>
      </c>
      <c r="D125" t="s">
        <v>801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513</v>
      </c>
      <c r="B126" t="s">
        <v>828</v>
      </c>
      <c r="C126" t="s">
        <v>1485</v>
      </c>
      <c r="D126" t="s">
        <v>799</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517</v>
      </c>
      <c r="B127" t="s">
        <v>829</v>
      </c>
      <c r="C127" t="s">
        <v>1486</v>
      </c>
      <c r="D127" t="s">
        <v>799</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515</v>
      </c>
      <c r="B128" t="s">
        <v>830</v>
      </c>
      <c r="C128" t="s">
        <v>1487</v>
      </c>
      <c r="D128" t="s">
        <v>801</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519</v>
      </c>
      <c r="B129" t="s">
        <v>831</v>
      </c>
      <c r="C129" t="s">
        <v>1488</v>
      </c>
      <c r="D129" t="s">
        <v>799</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832</v>
      </c>
      <c r="B130" t="s">
        <v>833</v>
      </c>
      <c r="C130" t="s">
        <v>1489</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834</v>
      </c>
      <c r="B131" t="s">
        <v>835</v>
      </c>
      <c r="C131" t="s">
        <v>1490</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836</v>
      </c>
    </row>
    <row r="133" spans="1:36">
      <c r="A133" t="s">
        <v>715</v>
      </c>
    </row>
    <row r="134" spans="1:36">
      <c r="A134" t="s">
        <v>371</v>
      </c>
      <c r="B134" t="s">
        <v>837</v>
      </c>
      <c r="C134" t="s">
        <v>1491</v>
      </c>
      <c r="D134" t="s">
        <v>426</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300</v>
      </c>
      <c r="B135" t="s">
        <v>838</v>
      </c>
      <c r="C135" t="s">
        <v>1492</v>
      </c>
      <c r="D135" t="s">
        <v>426</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283</v>
      </c>
      <c r="B136" t="s">
        <v>839</v>
      </c>
      <c r="C136" t="s">
        <v>1493</v>
      </c>
      <c r="D136" t="s">
        <v>426</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281</v>
      </c>
      <c r="B137" t="s">
        <v>840</v>
      </c>
      <c r="C137" t="s">
        <v>1494</v>
      </c>
      <c r="D137" t="s">
        <v>426</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511</v>
      </c>
      <c r="B138" s="57" t="s">
        <v>841</v>
      </c>
      <c r="C138" s="57" t="s">
        <v>1495</v>
      </c>
      <c r="D138" s="57" t="s">
        <v>426</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513</v>
      </c>
      <c r="B139" t="s">
        <v>842</v>
      </c>
      <c r="C139" t="s">
        <v>1496</v>
      </c>
      <c r="D139" t="s">
        <v>426</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517</v>
      </c>
      <c r="B140" t="s">
        <v>843</v>
      </c>
      <c r="C140" t="s">
        <v>1497</v>
      </c>
      <c r="D140" t="s">
        <v>426</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515</v>
      </c>
      <c r="B141" t="s">
        <v>844</v>
      </c>
      <c r="C141" t="s">
        <v>1498</v>
      </c>
      <c r="D141" t="s">
        <v>426</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519</v>
      </c>
      <c r="B142" t="s">
        <v>845</v>
      </c>
      <c r="C142" t="s">
        <v>1499</v>
      </c>
      <c r="D142" t="s">
        <v>426</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726</v>
      </c>
      <c r="B143" t="s">
        <v>846</v>
      </c>
      <c r="C143" t="s">
        <v>1500</v>
      </c>
      <c r="D143" t="s">
        <v>426</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728</v>
      </c>
    </row>
    <row r="145" spans="1:36">
      <c r="A145" t="s">
        <v>371</v>
      </c>
      <c r="B145" t="s">
        <v>847</v>
      </c>
      <c r="C145" t="s">
        <v>1501</v>
      </c>
      <c r="D145" t="s">
        <v>426</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300</v>
      </c>
      <c r="B146" t="s">
        <v>848</v>
      </c>
      <c r="C146" t="s">
        <v>1502</v>
      </c>
      <c r="D146" t="s">
        <v>426</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283</v>
      </c>
      <c r="B147" t="s">
        <v>849</v>
      </c>
      <c r="C147" t="s">
        <v>1503</v>
      </c>
      <c r="D147" t="s">
        <v>426</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281</v>
      </c>
      <c r="B148" t="s">
        <v>850</v>
      </c>
      <c r="C148" t="s">
        <v>1504</v>
      </c>
      <c r="D148" t="s">
        <v>426</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511</v>
      </c>
      <c r="B149" t="s">
        <v>851</v>
      </c>
      <c r="C149" t="s">
        <v>1505</v>
      </c>
      <c r="D149" t="s">
        <v>426</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513</v>
      </c>
      <c r="B150" t="s">
        <v>852</v>
      </c>
      <c r="C150" t="s">
        <v>1506</v>
      </c>
      <c r="D150" t="s">
        <v>426</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517</v>
      </c>
      <c r="B151" t="s">
        <v>853</v>
      </c>
      <c r="C151" t="s">
        <v>1507</v>
      </c>
      <c r="D151" t="s">
        <v>426</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515</v>
      </c>
      <c r="B152" t="s">
        <v>854</v>
      </c>
      <c r="C152" t="s">
        <v>1508</v>
      </c>
      <c r="D152" t="s">
        <v>426</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519</v>
      </c>
      <c r="B153" t="s">
        <v>855</v>
      </c>
      <c r="C153" t="s">
        <v>1509</v>
      </c>
      <c r="D153" t="s">
        <v>426</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738</v>
      </c>
      <c r="B154" t="s">
        <v>856</v>
      </c>
      <c r="C154" t="s">
        <v>1510</v>
      </c>
      <c r="D154" t="s">
        <v>426</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740</v>
      </c>
    </row>
    <row r="156" spans="1:36">
      <c r="A156" t="s">
        <v>371</v>
      </c>
      <c r="B156" t="s">
        <v>857</v>
      </c>
      <c r="C156" t="s">
        <v>1511</v>
      </c>
      <c r="D156" t="s">
        <v>426</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300</v>
      </c>
      <c r="B157" t="s">
        <v>858</v>
      </c>
      <c r="C157" t="s">
        <v>1512</v>
      </c>
      <c r="D157" t="s">
        <v>426</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283</v>
      </c>
      <c r="B158" t="s">
        <v>859</v>
      </c>
      <c r="C158" t="s">
        <v>1513</v>
      </c>
      <c r="D158" t="s">
        <v>426</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281</v>
      </c>
      <c r="B159" t="s">
        <v>860</v>
      </c>
      <c r="C159" t="s">
        <v>1514</v>
      </c>
      <c r="D159" t="s">
        <v>426</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511</v>
      </c>
      <c r="B160" t="s">
        <v>861</v>
      </c>
      <c r="C160" t="s">
        <v>1515</v>
      </c>
      <c r="D160" t="s">
        <v>426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513</v>
      </c>
      <c r="B161" t="s">
        <v>862</v>
      </c>
      <c r="C161" t="s">
        <v>1516</v>
      </c>
      <c r="D161" t="s">
        <v>426</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517</v>
      </c>
      <c r="B162" t="s">
        <v>863</v>
      </c>
      <c r="C162" t="s">
        <v>1517</v>
      </c>
      <c r="D162" t="s">
        <v>426</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515</v>
      </c>
      <c r="B163" t="s">
        <v>864</v>
      </c>
      <c r="C163" t="s">
        <v>1518</v>
      </c>
      <c r="D163" t="s">
        <v>426</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519</v>
      </c>
      <c r="B164" t="s">
        <v>865</v>
      </c>
      <c r="C164" t="s">
        <v>1519</v>
      </c>
      <c r="D164" t="s">
        <v>426</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750</v>
      </c>
      <c r="B165" t="s">
        <v>866</v>
      </c>
      <c r="C165" t="s">
        <v>1520</v>
      </c>
      <c r="D165" t="s">
        <v>426</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867</v>
      </c>
      <c r="C166" t="s">
        <v>1521</v>
      </c>
      <c r="D166" t="s">
        <v>426</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797</v>
      </c>
    </row>
    <row r="169" spans="1:36">
      <c r="A169" t="s">
        <v>715</v>
      </c>
    </row>
    <row r="170" spans="1:36">
      <c r="A170" t="s">
        <v>371</v>
      </c>
      <c r="B170" t="s">
        <v>868</v>
      </c>
      <c r="C170" t="s">
        <v>1522</v>
      </c>
      <c r="D170" t="s">
        <v>799</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300</v>
      </c>
      <c r="B171" t="s">
        <v>869</v>
      </c>
      <c r="C171" t="s">
        <v>1523</v>
      </c>
      <c r="D171" t="s">
        <v>801</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283</v>
      </c>
      <c r="B172" t="s">
        <v>870</v>
      </c>
      <c r="C172" t="s">
        <v>1524</v>
      </c>
      <c r="D172" t="s">
        <v>801</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281</v>
      </c>
      <c r="B173" t="s">
        <v>871</v>
      </c>
      <c r="C173" t="s">
        <v>1525</v>
      </c>
      <c r="D173" t="s">
        <v>801</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511</v>
      </c>
      <c r="B174" t="s">
        <v>872</v>
      </c>
      <c r="C174" t="s">
        <v>1526</v>
      </c>
      <c r="D174" t="s">
        <v>801</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513</v>
      </c>
      <c r="B175" t="s">
        <v>873</v>
      </c>
      <c r="C175" t="s">
        <v>1527</v>
      </c>
      <c r="D175" t="s">
        <v>799</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517</v>
      </c>
      <c r="B176" t="s">
        <v>874</v>
      </c>
      <c r="C176" t="s">
        <v>1528</v>
      </c>
      <c r="D176" t="s">
        <v>799</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515</v>
      </c>
      <c r="B177" t="s">
        <v>875</v>
      </c>
      <c r="C177" t="s">
        <v>1529</v>
      </c>
      <c r="D177" t="s">
        <v>801</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519</v>
      </c>
      <c r="B178" t="s">
        <v>876</v>
      </c>
      <c r="C178" t="s">
        <v>1530</v>
      </c>
      <c r="D178" t="s">
        <v>799</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809</v>
      </c>
      <c r="B179" t="s">
        <v>877</v>
      </c>
      <c r="C179" t="s">
        <v>1531</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728</v>
      </c>
    </row>
    <row r="181" spans="1:36">
      <c r="A181" t="s">
        <v>371</v>
      </c>
      <c r="B181" t="s">
        <v>878</v>
      </c>
      <c r="C181" t="s">
        <v>1532</v>
      </c>
      <c r="D181" t="s">
        <v>799</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300</v>
      </c>
      <c r="B182" t="s">
        <v>879</v>
      </c>
      <c r="C182" t="s">
        <v>1533</v>
      </c>
      <c r="D182" t="s">
        <v>801</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283</v>
      </c>
      <c r="B183" t="s">
        <v>880</v>
      </c>
      <c r="C183" t="s">
        <v>1534</v>
      </c>
      <c r="D183" t="s">
        <v>801</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281</v>
      </c>
      <c r="B184" t="s">
        <v>881</v>
      </c>
      <c r="C184" t="s">
        <v>1535</v>
      </c>
      <c r="D184" t="s">
        <v>801</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511</v>
      </c>
      <c r="B185" t="s">
        <v>882</v>
      </c>
      <c r="C185" t="s">
        <v>1536</v>
      </c>
      <c r="D185" t="s">
        <v>816</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513</v>
      </c>
      <c r="B186" t="s">
        <v>883</v>
      </c>
      <c r="C186" t="s">
        <v>1537</v>
      </c>
      <c r="D186" t="s">
        <v>801</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517</v>
      </c>
      <c r="B187" t="s">
        <v>884</v>
      </c>
      <c r="C187" t="s">
        <v>1538</v>
      </c>
      <c r="D187" t="s">
        <v>801</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515</v>
      </c>
      <c r="B188" t="s">
        <v>885</v>
      </c>
      <c r="C188" t="s">
        <v>1539</v>
      </c>
      <c r="D188" t="s">
        <v>801</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519</v>
      </c>
      <c r="B189" t="s">
        <v>886</v>
      </c>
      <c r="C189" t="s">
        <v>1540</v>
      </c>
      <c r="D189" t="s">
        <v>801</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821</v>
      </c>
      <c r="B190" t="s">
        <v>887</v>
      </c>
      <c r="C190" t="s">
        <v>1541</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740</v>
      </c>
    </row>
    <row r="192" spans="1:36">
      <c r="A192" t="s">
        <v>371</v>
      </c>
      <c r="B192" t="s">
        <v>888</v>
      </c>
      <c r="C192" t="s">
        <v>1542</v>
      </c>
      <c r="D192" t="s">
        <v>799</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300</v>
      </c>
      <c r="B193" t="s">
        <v>889</v>
      </c>
      <c r="C193" t="s">
        <v>1543</v>
      </c>
      <c r="D193" t="s">
        <v>801</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283</v>
      </c>
      <c r="B194" t="s">
        <v>890</v>
      </c>
      <c r="C194" t="s">
        <v>1544</v>
      </c>
      <c r="D194" t="s">
        <v>801</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281</v>
      </c>
      <c r="B195" t="s">
        <v>891</v>
      </c>
      <c r="C195" t="s">
        <v>1545</v>
      </c>
      <c r="D195" t="s">
        <v>799</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511</v>
      </c>
      <c r="B196" t="s">
        <v>892</v>
      </c>
      <c r="C196" t="s">
        <v>1546</v>
      </c>
      <c r="D196" t="s">
        <v>801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513</v>
      </c>
      <c r="B197" t="s">
        <v>893</v>
      </c>
      <c r="C197" t="s">
        <v>1547</v>
      </c>
      <c r="D197" t="s">
        <v>799</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517</v>
      </c>
      <c r="B198" t="s">
        <v>894</v>
      </c>
      <c r="C198" t="s">
        <v>1548</v>
      </c>
      <c r="D198" t="s">
        <v>799</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515</v>
      </c>
      <c r="B199" t="s">
        <v>895</v>
      </c>
      <c r="C199" t="s">
        <v>1549</v>
      </c>
      <c r="D199" t="s">
        <v>801</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519</v>
      </c>
      <c r="B200" t="s">
        <v>896</v>
      </c>
      <c r="C200" t="s">
        <v>1550</v>
      </c>
      <c r="D200" t="s">
        <v>799</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832</v>
      </c>
      <c r="B201" t="s">
        <v>897</v>
      </c>
      <c r="C201" t="s">
        <v>1551</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834</v>
      </c>
      <c r="B202" t="s">
        <v>898</v>
      </c>
      <c r="C202" t="s">
        <v>1552</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899</v>
      </c>
    </row>
    <row r="204" spans="1:36">
      <c r="A204" t="s">
        <v>715</v>
      </c>
    </row>
    <row r="205" spans="1:36">
      <c r="A205" t="s">
        <v>371</v>
      </c>
      <c r="B205" t="s">
        <v>900</v>
      </c>
      <c r="C205" t="s">
        <v>1553</v>
      </c>
      <c r="D205" t="s">
        <v>467</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300</v>
      </c>
      <c r="B206" t="s">
        <v>901</v>
      </c>
      <c r="C206" t="s">
        <v>1554</v>
      </c>
      <c r="D206" t="s">
        <v>467</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283</v>
      </c>
      <c r="B207" t="s">
        <v>902</v>
      </c>
      <c r="C207" t="s">
        <v>1555</v>
      </c>
      <c r="D207" t="s">
        <v>467</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281</v>
      </c>
      <c r="B208" t="s">
        <v>903</v>
      </c>
      <c r="C208" t="s">
        <v>1556</v>
      </c>
      <c r="D208" t="s">
        <v>467</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511</v>
      </c>
      <c r="B209" t="s">
        <v>904</v>
      </c>
      <c r="C209" t="s">
        <v>1557</v>
      </c>
      <c r="D209" t="s">
        <v>467</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513</v>
      </c>
      <c r="B210" t="s">
        <v>905</v>
      </c>
      <c r="C210" t="s">
        <v>1558</v>
      </c>
      <c r="D210" t="s">
        <v>467</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517</v>
      </c>
      <c r="B211" t="s">
        <v>906</v>
      </c>
      <c r="C211" t="s">
        <v>1559</v>
      </c>
      <c r="D211" t="s">
        <v>467</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515</v>
      </c>
      <c r="B212" t="s">
        <v>907</v>
      </c>
      <c r="C212" t="s">
        <v>1560</v>
      </c>
      <c r="D212" t="s">
        <v>467</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519</v>
      </c>
      <c r="B213" t="s">
        <v>908</v>
      </c>
      <c r="C213" t="s">
        <v>1561</v>
      </c>
      <c r="D213" t="s">
        <v>467</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726</v>
      </c>
      <c r="B214" t="s">
        <v>909</v>
      </c>
      <c r="C214" t="s">
        <v>1562</v>
      </c>
      <c r="D214" t="s">
        <v>467</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728</v>
      </c>
    </row>
    <row r="216" spans="1:36">
      <c r="A216" t="s">
        <v>371</v>
      </c>
      <c r="B216" t="s">
        <v>910</v>
      </c>
      <c r="C216" t="s">
        <v>1563</v>
      </c>
      <c r="D216" t="s">
        <v>467</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300</v>
      </c>
      <c r="B217" t="s">
        <v>911</v>
      </c>
      <c r="C217" t="s">
        <v>1564</v>
      </c>
      <c r="D217" t="s">
        <v>467</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283</v>
      </c>
      <c r="B218" t="s">
        <v>912</v>
      </c>
      <c r="C218" t="s">
        <v>1565</v>
      </c>
      <c r="D218" t="s">
        <v>467</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281</v>
      </c>
      <c r="B219" t="s">
        <v>913</v>
      </c>
      <c r="C219" t="s">
        <v>1566</v>
      </c>
      <c r="D219" t="s">
        <v>467</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511</v>
      </c>
      <c r="B220" t="s">
        <v>914</v>
      </c>
      <c r="C220" t="s">
        <v>1567</v>
      </c>
      <c r="D220" t="s">
        <v>467</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513</v>
      </c>
      <c r="B221" t="s">
        <v>915</v>
      </c>
      <c r="C221" t="s">
        <v>1568</v>
      </c>
      <c r="D221" t="s">
        <v>467</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517</v>
      </c>
      <c r="B222" t="s">
        <v>916</v>
      </c>
      <c r="C222" t="s">
        <v>1569</v>
      </c>
      <c r="D222" t="s">
        <v>467</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515</v>
      </c>
      <c r="B223" t="s">
        <v>917</v>
      </c>
      <c r="C223" t="s">
        <v>1570</v>
      </c>
      <c r="D223" t="s">
        <v>467</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519</v>
      </c>
      <c r="B224" t="s">
        <v>918</v>
      </c>
      <c r="C224" t="s">
        <v>1571</v>
      </c>
      <c r="D224" t="s">
        <v>467</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738</v>
      </c>
      <c r="B225" t="s">
        <v>919</v>
      </c>
      <c r="C225" t="s">
        <v>1572</v>
      </c>
      <c r="D225" t="s">
        <v>467</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740</v>
      </c>
    </row>
    <row r="227" spans="1:36">
      <c r="A227" t="s">
        <v>371</v>
      </c>
      <c r="B227" t="s">
        <v>920</v>
      </c>
      <c r="C227" t="s">
        <v>1573</v>
      </c>
      <c r="D227" t="s">
        <v>467</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300</v>
      </c>
      <c r="B228" t="s">
        <v>921</v>
      </c>
      <c r="C228" t="s">
        <v>1574</v>
      </c>
      <c r="D228" t="s">
        <v>467</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283</v>
      </c>
      <c r="B229" t="s">
        <v>922</v>
      </c>
      <c r="C229" t="s">
        <v>1575</v>
      </c>
      <c r="D229" t="s">
        <v>467</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281</v>
      </c>
      <c r="B230" t="s">
        <v>923</v>
      </c>
      <c r="C230" t="s">
        <v>1576</v>
      </c>
      <c r="D230" t="s">
        <v>467</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511</v>
      </c>
      <c r="B231" t="s">
        <v>924</v>
      </c>
      <c r="C231" t="s">
        <v>1577</v>
      </c>
      <c r="D231" t="s">
        <v>467</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513</v>
      </c>
      <c r="B232" t="s">
        <v>925</v>
      </c>
      <c r="C232" t="s">
        <v>1578</v>
      </c>
      <c r="D232" t="s">
        <v>467</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517</v>
      </c>
      <c r="B233" t="s">
        <v>926</v>
      </c>
      <c r="C233" t="s">
        <v>1579</v>
      </c>
      <c r="D233" t="s">
        <v>467</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515</v>
      </c>
      <c r="B234" t="s">
        <v>927</v>
      </c>
      <c r="C234" t="s">
        <v>1580</v>
      </c>
      <c r="D234" t="s">
        <v>467</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519</v>
      </c>
      <c r="B235" t="s">
        <v>928</v>
      </c>
      <c r="C235" t="s">
        <v>1581</v>
      </c>
      <c r="D235" t="s">
        <v>467</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750</v>
      </c>
      <c r="B236" t="s">
        <v>929</v>
      </c>
      <c r="C236" t="s">
        <v>1582</v>
      </c>
      <c r="D236" t="s">
        <v>467</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930</v>
      </c>
      <c r="B237" t="s">
        <v>931</v>
      </c>
      <c r="C237" t="s">
        <v>1583</v>
      </c>
      <c r="D237" t="s">
        <v>467</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932</v>
      </c>
      <c r="B239" t="s">
        <v>933</v>
      </c>
      <c r="C239" t="s">
        <v>1584</v>
      </c>
      <c r="D239" t="s">
        <v>934</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935</v>
      </c>
      <c r="B240" t="s">
        <v>936</v>
      </c>
      <c r="C240" t="s">
        <v>1585</v>
      </c>
      <c r="D240" t="s">
        <v>937</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938</v>
      </c>
    </row>
    <row r="242" spans="1:36">
      <c r="A242" t="s">
        <v>279</v>
      </c>
      <c r="B242" t="s">
        <v>939</v>
      </c>
      <c r="C242" t="s">
        <v>1586</v>
      </c>
      <c r="D242" t="s">
        <v>397</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311</v>
      </c>
      <c r="B243" t="s">
        <v>940</v>
      </c>
      <c r="C243" t="s">
        <v>1587</v>
      </c>
      <c r="D243" t="s">
        <v>397</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313</v>
      </c>
      <c r="B244" t="s">
        <v>941</v>
      </c>
      <c r="C244" t="s">
        <v>1588</v>
      </c>
      <c r="D244" t="s">
        <v>397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315</v>
      </c>
      <c r="B245" t="s">
        <v>942</v>
      </c>
      <c r="C245" t="s">
        <v>1589</v>
      </c>
      <c r="D245" t="s">
        <v>397</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943</v>
      </c>
      <c r="B247" t="s">
        <v>944</v>
      </c>
      <c r="C247" t="s">
        <v>1590</v>
      </c>
      <c r="D247" t="s">
        <v>934</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935</v>
      </c>
      <c r="B248" t="s">
        <v>945</v>
      </c>
      <c r="C248" t="s">
        <v>1591</v>
      </c>
      <c r="D248" t="s">
        <v>937</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938</v>
      </c>
    </row>
    <row r="250" spans="1:36">
      <c r="A250" t="s">
        <v>279</v>
      </c>
      <c r="B250" t="s">
        <v>946</v>
      </c>
      <c r="C250" t="s">
        <v>1060</v>
      </c>
      <c r="D250" t="s">
        <v>397</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311</v>
      </c>
      <c r="B251" t="s">
        <v>947</v>
      </c>
      <c r="C251" t="s">
        <v>1061</v>
      </c>
      <c r="D251" t="s">
        <v>397</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313</v>
      </c>
      <c r="B252" t="s">
        <v>948</v>
      </c>
      <c r="C252" t="s">
        <v>1062</v>
      </c>
      <c r="D252" t="s">
        <v>397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315</v>
      </c>
      <c r="B253" t="s">
        <v>949</v>
      </c>
      <c r="C253" t="s">
        <v>1063</v>
      </c>
      <c r="D253" t="s">
        <v>397</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950</v>
      </c>
      <c r="B255" t="s">
        <v>951</v>
      </c>
      <c r="C255" t="s">
        <v>1592</v>
      </c>
      <c r="D255" t="s">
        <v>952</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953</v>
      </c>
      <c r="B256" t="s">
        <v>954</v>
      </c>
      <c r="C256" t="s">
        <v>1593</v>
      </c>
      <c r="D256" t="s">
        <v>952</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955</v>
      </c>
      <c r="B257" t="s">
        <v>956</v>
      </c>
      <c r="C257" t="s">
        <v>1594</v>
      </c>
      <c r="D257" t="s">
        <v>952</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938</v>
      </c>
    </row>
    <row r="259" spans="1:36">
      <c r="A259" t="s">
        <v>279</v>
      </c>
      <c r="B259" t="s">
        <v>957</v>
      </c>
      <c r="C259" t="s">
        <v>1065</v>
      </c>
      <c r="D259" t="s">
        <v>397</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311</v>
      </c>
      <c r="B260" t="s">
        <v>958</v>
      </c>
      <c r="C260" t="s">
        <v>1066</v>
      </c>
      <c r="D260" t="s">
        <v>397</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313</v>
      </c>
      <c r="B261" t="s">
        <v>959</v>
      </c>
      <c r="C261" t="s">
        <v>1067</v>
      </c>
      <c r="D261" t="s">
        <v>397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315</v>
      </c>
      <c r="B262" t="s">
        <v>960</v>
      </c>
      <c r="C262" t="s">
        <v>1068</v>
      </c>
      <c r="D262" t="s">
        <v>397</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Q96"/>
  <sheetViews>
    <sheetView workbookViewId="0">
      <selection activeCell="AQ14" sqref="AQ14"/>
    </sheetView>
  </sheetViews>
  <sheetFormatPr defaultColWidth="9.28515625" defaultRowHeight="12.75"/>
  <cols>
    <col min="1" max="1" width="51.85546875" style="7" customWidth="1"/>
    <col min="2" max="19" width="11.7109375" style="7" hidden="1" customWidth="1"/>
    <col min="20" max="20" width="11.7109375" style="17" hidden="1" customWidth="1"/>
    <col min="21" max="36" width="11.7109375" style="7" hidden="1" customWidth="1"/>
    <col min="37" max="37" width="12.5703125" style="7" hidden="1" customWidth="1"/>
    <col min="38" max="38" width="13.85546875" style="7" bestFit="1" customWidth="1"/>
    <col min="39" max="39" width="10.85546875" style="7" bestFit="1" customWidth="1"/>
    <col min="40" max="16384" width="9.28515625" style="7"/>
  </cols>
  <sheetData>
    <row r="1" spans="1:43" ht="16.5" customHeight="1" thickBot="1">
      <c r="A1" s="80" t="s">
        <v>77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row>
    <row r="2" spans="1:43"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c r="AN2" s="39">
        <v>2022</v>
      </c>
    </row>
    <row r="3" spans="1:43"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c r="AN3" s="11"/>
    </row>
    <row r="4" spans="1:43"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c r="AN4" s="41">
        <v>6852</v>
      </c>
    </row>
    <row r="5" spans="1:43"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73">
        <v>209194</v>
      </c>
      <c r="AN5" s="41">
        <v>209140</v>
      </c>
    </row>
    <row r="6" spans="1:43"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44">
        <v>275936367</v>
      </c>
      <c r="AM6" s="44">
        <v>282366285</v>
      </c>
      <c r="AN6" s="44" t="s">
        <v>59</v>
      </c>
    </row>
    <row r="7" spans="1:43" s="11" customFormat="1" ht="16.5" customHeight="1">
      <c r="A7" s="70" t="s">
        <v>961</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41">
        <v>194882977</v>
      </c>
      <c r="AM7" s="41">
        <v>197236007</v>
      </c>
      <c r="AN7" s="41" t="s">
        <v>59</v>
      </c>
    </row>
    <row r="8" spans="1:43" s="11" customFormat="1" ht="16.5" customHeight="1">
      <c r="A8" s="70" t="s">
        <v>962</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41">
        <v>8347435</v>
      </c>
      <c r="AM8" s="41">
        <v>9892706</v>
      </c>
      <c r="AN8" s="41" t="s">
        <v>59</v>
      </c>
    </row>
    <row r="9" spans="1:43"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41">
        <v>58796280</v>
      </c>
      <c r="AM9" s="41">
        <v>60439172</v>
      </c>
      <c r="AN9" s="41" t="s">
        <v>59</v>
      </c>
    </row>
    <row r="10" spans="1:43" s="11" customFormat="1" ht="16.5" customHeight="1">
      <c r="A10" s="74" t="s">
        <v>1595</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41">
        <v>9908409</v>
      </c>
      <c r="AM10" s="41">
        <v>10715697</v>
      </c>
      <c r="AN10" s="41" t="s">
        <v>59</v>
      </c>
    </row>
    <row r="11" spans="1:43" s="11" customFormat="1" ht="16.5" customHeight="1">
      <c r="A11" s="70" t="s">
        <v>963</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41">
        <v>2990962</v>
      </c>
      <c r="AM11" s="41">
        <v>3143484</v>
      </c>
      <c r="AN11" s="41" t="s">
        <v>59</v>
      </c>
    </row>
    <row r="12" spans="1:43"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41">
        <v>1010304</v>
      </c>
      <c r="AM12" s="41">
        <v>939219</v>
      </c>
      <c r="AN12" s="41" t="s">
        <v>59</v>
      </c>
    </row>
    <row r="13" spans="1:43" s="9" customFormat="1" ht="16.5" customHeight="1">
      <c r="A13" s="45" t="s">
        <v>964</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5"/>
      <c r="AL13" s="75"/>
      <c r="AM13" s="75"/>
      <c r="AN13" s="41"/>
    </row>
    <row r="14" spans="1:43" s="11" customFormat="1" ht="16.5" customHeight="1">
      <c r="A14" s="70" t="s">
        <v>965</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c r="AN14" s="41" t="s">
        <v>59</v>
      </c>
      <c r="AQ14" s="10"/>
    </row>
    <row r="15" spans="1:43" s="11" customFormat="1" ht="16.5" customHeight="1">
      <c r="A15" s="70" t="s">
        <v>966</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c r="AN15" s="41" t="s">
        <v>59</v>
      </c>
    </row>
    <row r="16" spans="1:43" s="11" customFormat="1" ht="16.5" customHeight="1">
      <c r="A16" s="76"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c r="AN16" s="41" t="s">
        <v>59</v>
      </c>
    </row>
    <row r="17" spans="1:40"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c r="AN17" s="41" t="s">
        <v>59</v>
      </c>
    </row>
    <row r="18" spans="1:40" s="11" customFormat="1" ht="16.5" customHeight="1">
      <c r="A18" s="70" t="s">
        <v>68</v>
      </c>
      <c r="B18" s="71" t="s">
        <v>1596</v>
      </c>
      <c r="C18" s="71" t="s">
        <v>1596</v>
      </c>
      <c r="D18" s="71" t="s">
        <v>1596</v>
      </c>
      <c r="E18" s="71" t="s">
        <v>1596</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c r="AN18" s="41" t="s">
        <v>59</v>
      </c>
    </row>
    <row r="19" spans="1:40" s="11" customFormat="1" ht="16.5" customHeight="1">
      <c r="A19" s="70" t="s">
        <v>67</v>
      </c>
      <c r="B19" s="71" t="s">
        <v>1596</v>
      </c>
      <c r="C19" s="71" t="s">
        <v>1596</v>
      </c>
      <c r="D19" s="71" t="s">
        <v>1596</v>
      </c>
      <c r="E19" s="71" t="s">
        <v>1596</v>
      </c>
      <c r="F19" s="71" t="s">
        <v>1596</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c r="AN19" s="41" t="s">
        <v>59</v>
      </c>
    </row>
    <row r="20" spans="1:40" s="11" customFormat="1" ht="16.5" customHeight="1">
      <c r="A20" s="70" t="s">
        <v>967</v>
      </c>
      <c r="B20" s="71" t="s">
        <v>1596</v>
      </c>
      <c r="C20" s="71" t="s">
        <v>1596</v>
      </c>
      <c r="D20" s="71" t="s">
        <v>1596</v>
      </c>
      <c r="E20" s="71" t="s">
        <v>1596</v>
      </c>
      <c r="F20" s="71" t="s">
        <v>1596</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c r="AN20" s="41" t="s">
        <v>59</v>
      </c>
    </row>
    <row r="21" spans="1:40"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5"/>
      <c r="AK21" s="75"/>
      <c r="AL21" s="75"/>
      <c r="AM21" s="75"/>
      <c r="AN21" s="41"/>
    </row>
    <row r="22" spans="1:40"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c r="AN22" s="41" t="s">
        <v>59</v>
      </c>
    </row>
    <row r="23" spans="1:40"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c r="AN23" s="41" t="s">
        <v>59</v>
      </c>
    </row>
    <row r="24" spans="1:40"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1596</v>
      </c>
      <c r="AG24" s="43" t="s">
        <v>1596</v>
      </c>
      <c r="AH24" s="43" t="s">
        <v>1596</v>
      </c>
      <c r="AI24" s="43" t="s">
        <v>1596</v>
      </c>
      <c r="AJ24" s="43" t="s">
        <v>1596</v>
      </c>
      <c r="AK24" s="43" t="s">
        <v>1596</v>
      </c>
      <c r="AL24" s="43" t="s">
        <v>1596</v>
      </c>
      <c r="AM24" s="43" t="s">
        <v>1596</v>
      </c>
      <c r="AN24" s="43" t="s">
        <v>1596</v>
      </c>
    </row>
    <row r="25" spans="1:40"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1596</v>
      </c>
      <c r="AG25" s="43" t="s">
        <v>1596</v>
      </c>
      <c r="AH25" s="43" t="s">
        <v>1596</v>
      </c>
      <c r="AI25" s="43" t="s">
        <v>1596</v>
      </c>
      <c r="AJ25" s="43" t="s">
        <v>1596</v>
      </c>
      <c r="AK25" s="43" t="s">
        <v>1596</v>
      </c>
      <c r="AL25" s="43" t="s">
        <v>1596</v>
      </c>
      <c r="AM25" s="43" t="s">
        <v>1596</v>
      </c>
      <c r="AN25" s="43" t="s">
        <v>1596</v>
      </c>
    </row>
    <row r="26" spans="1:40" s="11" customFormat="1" ht="16.5" customHeight="1">
      <c r="A26" s="70" t="s">
        <v>62</v>
      </c>
      <c r="B26" s="71" t="s">
        <v>1596</v>
      </c>
      <c r="C26" s="71" t="s">
        <v>1596</v>
      </c>
      <c r="D26" s="71" t="s">
        <v>1596</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c r="AN26" s="43" t="s">
        <v>59</v>
      </c>
    </row>
    <row r="27" spans="1:40" s="11" customFormat="1" ht="16.5" customHeight="1">
      <c r="A27" s="70" t="s">
        <v>61</v>
      </c>
      <c r="B27" s="71" t="s">
        <v>1596</v>
      </c>
      <c r="C27" s="71" t="s">
        <v>1596</v>
      </c>
      <c r="D27" s="71" t="s">
        <v>1596</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c r="AN27" s="43" t="s">
        <v>59</v>
      </c>
    </row>
    <row r="28" spans="1:40"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5"/>
      <c r="AK28" s="75"/>
      <c r="AL28" s="75"/>
      <c r="AM28" s="75"/>
      <c r="AN28" s="43"/>
    </row>
    <row r="29" spans="1:40" s="11" customFormat="1" ht="16.5" customHeight="1">
      <c r="A29" s="70" t="s">
        <v>968</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73">
        <v>35036</v>
      </c>
      <c r="T29" s="41">
        <v>34299</v>
      </c>
      <c r="U29" s="41">
        <v>33198</v>
      </c>
      <c r="V29" s="41">
        <v>32989</v>
      </c>
      <c r="W29" s="41">
        <v>32380</v>
      </c>
      <c r="X29" s="73">
        <v>32889</v>
      </c>
      <c r="Y29" s="41">
        <v>33091</v>
      </c>
      <c r="Z29" s="41">
        <v>32236</v>
      </c>
      <c r="AA29" s="41">
        <v>31761</v>
      </c>
      <c r="AB29" s="43">
        <v>31906</v>
      </c>
      <c r="AC29" s="81">
        <v>32454</v>
      </c>
      <c r="AD29" s="47">
        <v>32394</v>
      </c>
      <c r="AE29" s="10">
        <v>32047</v>
      </c>
      <c r="AF29" s="43">
        <v>32275</v>
      </c>
      <c r="AG29" s="43">
        <v>32819</v>
      </c>
      <c r="AH29" s="81">
        <v>33472</v>
      </c>
      <c r="AI29" s="43">
        <v>32808</v>
      </c>
      <c r="AJ29" s="43">
        <v>33266</v>
      </c>
      <c r="AK29" s="43">
        <v>33600</v>
      </c>
      <c r="AL29" s="81">
        <v>34209</v>
      </c>
      <c r="AM29" s="43">
        <v>34364</v>
      </c>
      <c r="AN29" s="43" t="s">
        <v>59</v>
      </c>
    </row>
    <row r="30" spans="1:40" s="11" customFormat="1" ht="16.5" customHeight="1">
      <c r="A30" s="70" t="s">
        <v>969</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73">
        <v>10449</v>
      </c>
      <c r="T30" s="41">
        <v>10127</v>
      </c>
      <c r="U30" s="41">
        <v>10068</v>
      </c>
      <c r="V30" s="41">
        <v>10367</v>
      </c>
      <c r="W30" s="41">
        <v>10497</v>
      </c>
      <c r="X30" s="73">
        <v>10587</v>
      </c>
      <c r="Y30" s="41">
        <v>10223</v>
      </c>
      <c r="Z30" s="41">
        <v>10262</v>
      </c>
      <c r="AA30" s="41">
        <v>10607</v>
      </c>
      <c r="AB30" s="43">
        <v>10775</v>
      </c>
      <c r="AC30" s="81">
        <v>10702</v>
      </c>
      <c r="AD30" s="43">
        <v>10139</v>
      </c>
      <c r="AE30" s="10">
        <v>9921</v>
      </c>
      <c r="AF30" s="43">
        <v>10187</v>
      </c>
      <c r="AG30" s="43">
        <v>10108</v>
      </c>
      <c r="AH30" s="81">
        <v>10068</v>
      </c>
      <c r="AI30" s="43">
        <v>9344</v>
      </c>
      <c r="AJ30" s="43">
        <v>9904</v>
      </c>
      <c r="AK30" s="43">
        <v>10152</v>
      </c>
      <c r="AL30" s="81">
        <v>10339</v>
      </c>
      <c r="AM30" s="43">
        <v>10392</v>
      </c>
      <c r="AN30" s="43" t="s">
        <v>59</v>
      </c>
    </row>
    <row r="31" spans="1:40" s="11" customFormat="1" ht="16.5" customHeight="1">
      <c r="A31" s="77" t="s">
        <v>970</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c r="AN31" s="10">
        <v>178</v>
      </c>
    </row>
    <row r="32" spans="1:40" s="11" customFormat="1" ht="16.5" customHeight="1" thickBot="1">
      <c r="A32" s="78" t="s">
        <v>971</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c r="AN32" s="51">
        <v>11770383</v>
      </c>
    </row>
    <row r="33" spans="1:39" s="12" customFormat="1" ht="12.95" customHeight="1">
      <c r="A33" s="94" t="s">
        <v>1597</v>
      </c>
      <c r="B33" s="94"/>
      <c r="C33" s="94"/>
      <c r="D33" s="94"/>
      <c r="E33" s="94"/>
      <c r="F33" s="94"/>
      <c r="G33" s="94"/>
      <c r="H33" s="94"/>
      <c r="I33" s="94"/>
      <c r="J33" s="94"/>
      <c r="K33" s="94"/>
      <c r="L33" s="94"/>
      <c r="M33" s="94"/>
      <c r="N33" s="94"/>
      <c r="O33" s="94"/>
      <c r="P33" s="94"/>
      <c r="Q33" s="94"/>
      <c r="R33" s="94"/>
      <c r="S33" s="94"/>
      <c r="T33" s="94"/>
      <c r="U33" s="94"/>
      <c r="V33" s="94"/>
      <c r="W33" s="53"/>
      <c r="X33" s="53"/>
      <c r="Y33" s="53"/>
      <c r="Z33" s="53"/>
      <c r="AA33" s="53"/>
      <c r="AB33" s="53"/>
      <c r="AC33" s="53"/>
      <c r="AE33" s="13"/>
      <c r="AL33" s="7"/>
      <c r="AM33" s="7"/>
    </row>
    <row r="34" spans="1:39" s="12" customFormat="1" ht="12.95" customHeight="1">
      <c r="A34" s="95"/>
      <c r="B34" s="95"/>
      <c r="C34" s="95"/>
      <c r="D34" s="95"/>
      <c r="E34" s="95"/>
      <c r="F34" s="95"/>
      <c r="G34" s="95"/>
      <c r="H34" s="95"/>
      <c r="I34" s="95"/>
      <c r="J34" s="95"/>
      <c r="K34" s="95"/>
      <c r="L34" s="95"/>
      <c r="M34" s="95"/>
      <c r="N34" s="95"/>
      <c r="O34" s="95"/>
      <c r="P34" s="95"/>
      <c r="Q34" s="95"/>
      <c r="R34" s="95"/>
      <c r="S34" s="95"/>
      <c r="T34" s="95"/>
      <c r="U34" s="95"/>
      <c r="V34" s="95"/>
      <c r="AL34" s="7"/>
      <c r="AM34" s="7"/>
    </row>
    <row r="35" spans="1:39" s="14" customFormat="1" ht="25.5" customHeight="1">
      <c r="A35" s="96" t="s">
        <v>58</v>
      </c>
      <c r="B35" s="96"/>
      <c r="C35" s="96"/>
      <c r="D35" s="96"/>
      <c r="E35" s="96"/>
      <c r="F35" s="96"/>
      <c r="G35" s="96"/>
      <c r="H35" s="96"/>
      <c r="I35" s="96"/>
      <c r="J35" s="96"/>
      <c r="K35" s="96"/>
      <c r="L35" s="96"/>
      <c r="M35" s="96"/>
      <c r="N35" s="96"/>
      <c r="O35" s="96"/>
      <c r="P35" s="96"/>
      <c r="Q35" s="96"/>
      <c r="R35" s="96"/>
      <c r="S35" s="96"/>
      <c r="T35" s="96"/>
      <c r="U35" s="96"/>
      <c r="V35" s="96"/>
      <c r="W35" s="79"/>
      <c r="X35" s="79"/>
      <c r="Y35" s="79"/>
      <c r="Z35" s="79"/>
      <c r="AA35" s="79"/>
      <c r="AB35" s="79"/>
      <c r="AC35" s="79"/>
      <c r="AD35" s="79"/>
      <c r="AE35" s="79"/>
      <c r="AF35" s="79"/>
      <c r="AG35" s="79"/>
      <c r="AH35" s="79"/>
      <c r="AI35" s="79"/>
      <c r="AJ35" s="79"/>
      <c r="AK35" s="79"/>
      <c r="AL35" s="7"/>
      <c r="AM35" s="7"/>
    </row>
    <row r="36" spans="1:39" s="14" customFormat="1" ht="25.5" customHeight="1">
      <c r="A36" s="89" t="s">
        <v>57</v>
      </c>
      <c r="B36" s="89"/>
      <c r="C36" s="89"/>
      <c r="D36" s="89"/>
      <c r="E36" s="89"/>
      <c r="F36" s="89"/>
      <c r="G36" s="89"/>
      <c r="H36" s="89"/>
      <c r="I36" s="89"/>
      <c r="J36" s="89"/>
      <c r="K36" s="89"/>
      <c r="L36" s="89"/>
      <c r="M36" s="89"/>
      <c r="N36" s="89"/>
      <c r="O36" s="89"/>
      <c r="P36" s="89"/>
      <c r="Q36" s="89"/>
      <c r="R36" s="89"/>
      <c r="S36" s="89"/>
      <c r="T36" s="89"/>
      <c r="U36" s="89"/>
      <c r="V36" s="89"/>
      <c r="W36" s="79"/>
      <c r="X36" s="79"/>
      <c r="Y36" s="79"/>
      <c r="Z36" s="79"/>
      <c r="AA36" s="79"/>
      <c r="AB36" s="79"/>
      <c r="AC36" s="79"/>
      <c r="AD36" s="79"/>
      <c r="AE36" s="79"/>
      <c r="AF36" s="79"/>
      <c r="AG36" s="79"/>
      <c r="AH36" s="79"/>
      <c r="AI36" s="79"/>
      <c r="AJ36" s="79"/>
      <c r="AK36" s="79"/>
      <c r="AL36" s="7"/>
      <c r="AM36" s="7"/>
    </row>
    <row r="37" spans="1:39" s="14" customFormat="1" ht="38.85" customHeight="1">
      <c r="A37" s="97" t="s">
        <v>972</v>
      </c>
      <c r="B37" s="97"/>
      <c r="C37" s="97"/>
      <c r="D37" s="97"/>
      <c r="E37" s="97"/>
      <c r="F37" s="97"/>
      <c r="G37" s="97"/>
      <c r="H37" s="97"/>
      <c r="I37" s="97"/>
      <c r="J37" s="97"/>
      <c r="K37" s="97"/>
      <c r="L37" s="97"/>
      <c r="M37" s="97"/>
      <c r="N37" s="97"/>
      <c r="O37" s="97"/>
      <c r="P37" s="97"/>
      <c r="Q37" s="97"/>
      <c r="R37" s="97"/>
      <c r="S37" s="97"/>
      <c r="T37" s="97"/>
      <c r="U37" s="97"/>
      <c r="V37" s="97"/>
      <c r="W37" s="79"/>
      <c r="X37" s="79"/>
      <c r="Y37" s="79"/>
      <c r="Z37" s="79"/>
      <c r="AA37" s="79"/>
      <c r="AB37" s="79"/>
      <c r="AC37" s="79"/>
      <c r="AD37" s="79"/>
      <c r="AE37" s="79"/>
      <c r="AF37" s="79"/>
      <c r="AG37" s="79"/>
      <c r="AH37" s="79"/>
      <c r="AI37" s="79"/>
      <c r="AJ37" s="79"/>
      <c r="AK37" s="79"/>
      <c r="AL37" s="7"/>
      <c r="AM37" s="7"/>
    </row>
    <row r="38" spans="1:39" s="14" customFormat="1" ht="12.95" customHeight="1">
      <c r="A38" s="89" t="s">
        <v>1598</v>
      </c>
      <c r="B38" s="89"/>
      <c r="C38" s="89"/>
      <c r="D38" s="89"/>
      <c r="E38" s="89"/>
      <c r="F38" s="89"/>
      <c r="G38" s="89"/>
      <c r="H38" s="89"/>
      <c r="I38" s="89"/>
      <c r="J38" s="89"/>
      <c r="K38" s="89"/>
      <c r="L38" s="89"/>
      <c r="M38" s="89"/>
      <c r="N38" s="89"/>
      <c r="O38" s="89"/>
      <c r="P38" s="89"/>
      <c r="Q38" s="89"/>
      <c r="R38" s="89"/>
      <c r="S38" s="89"/>
      <c r="T38" s="89"/>
      <c r="U38" s="89"/>
      <c r="V38" s="89"/>
      <c r="W38" s="79"/>
      <c r="X38" s="79"/>
      <c r="Y38" s="79"/>
      <c r="Z38" s="79"/>
      <c r="AA38" s="79"/>
      <c r="AB38" s="79"/>
      <c r="AC38" s="79"/>
      <c r="AD38" s="79"/>
      <c r="AE38" s="79"/>
      <c r="AF38" s="79"/>
      <c r="AG38" s="79"/>
      <c r="AH38" s="79"/>
      <c r="AI38" s="79"/>
      <c r="AJ38" s="79"/>
      <c r="AK38" s="79"/>
      <c r="AL38" s="7"/>
      <c r="AM38" s="7"/>
    </row>
    <row r="39" spans="1:39" s="14" customFormat="1" ht="12.95" customHeight="1">
      <c r="A39" s="89" t="s">
        <v>973</v>
      </c>
      <c r="B39" s="89"/>
      <c r="C39" s="89"/>
      <c r="D39" s="89"/>
      <c r="E39" s="89"/>
      <c r="F39" s="89"/>
      <c r="G39" s="89"/>
      <c r="H39" s="89"/>
      <c r="I39" s="89"/>
      <c r="J39" s="89"/>
      <c r="K39" s="89"/>
      <c r="L39" s="89"/>
      <c r="M39" s="89"/>
      <c r="N39" s="89"/>
      <c r="O39" s="89"/>
      <c r="P39" s="89"/>
      <c r="Q39" s="89"/>
      <c r="R39" s="89"/>
      <c r="S39" s="89"/>
      <c r="T39" s="89"/>
      <c r="U39" s="89"/>
      <c r="V39" s="89"/>
      <c r="W39" s="79"/>
      <c r="X39" s="79"/>
      <c r="Y39" s="79"/>
      <c r="Z39" s="79"/>
      <c r="AA39" s="79"/>
      <c r="AB39" s="79"/>
      <c r="AC39" s="79"/>
      <c r="AD39" s="79"/>
      <c r="AE39" s="79"/>
      <c r="AF39" s="79"/>
      <c r="AG39" s="79"/>
      <c r="AH39" s="79"/>
      <c r="AI39" s="79"/>
      <c r="AJ39" s="79"/>
      <c r="AK39" s="79"/>
      <c r="AL39" s="7"/>
      <c r="AM39" s="7"/>
    </row>
    <row r="40" spans="1:39" s="14" customFormat="1" ht="12.95" customHeight="1">
      <c r="A40" s="89" t="s">
        <v>974</v>
      </c>
      <c r="B40" s="89"/>
      <c r="C40" s="89"/>
      <c r="D40" s="89"/>
      <c r="E40" s="89"/>
      <c r="F40" s="89"/>
      <c r="G40" s="89"/>
      <c r="H40" s="89"/>
      <c r="I40" s="89"/>
      <c r="J40" s="89"/>
      <c r="K40" s="89"/>
      <c r="L40" s="89"/>
      <c r="M40" s="89"/>
      <c r="N40" s="89"/>
      <c r="O40" s="89"/>
      <c r="P40" s="89"/>
      <c r="Q40" s="89"/>
      <c r="R40" s="89"/>
      <c r="S40" s="89"/>
      <c r="T40" s="89"/>
      <c r="U40" s="89"/>
      <c r="V40" s="89"/>
      <c r="W40" s="79"/>
      <c r="X40" s="79"/>
      <c r="Y40" s="79"/>
      <c r="Z40" s="79"/>
      <c r="AA40" s="79"/>
      <c r="AB40" s="79"/>
      <c r="AC40" s="79"/>
      <c r="AD40" s="79"/>
      <c r="AE40" s="79"/>
      <c r="AF40" s="79"/>
      <c r="AG40" s="79"/>
      <c r="AH40" s="79"/>
      <c r="AI40" s="79"/>
      <c r="AJ40" s="79"/>
      <c r="AK40" s="79"/>
      <c r="AL40" s="7"/>
      <c r="AM40" s="7"/>
    </row>
    <row r="41" spans="1:39" s="14" customFormat="1" ht="12.95" customHeight="1">
      <c r="A41" s="89" t="s">
        <v>975</v>
      </c>
      <c r="B41" s="89"/>
      <c r="C41" s="89"/>
      <c r="D41" s="89"/>
      <c r="E41" s="89"/>
      <c r="F41" s="89"/>
      <c r="G41" s="89"/>
      <c r="H41" s="89"/>
      <c r="I41" s="89"/>
      <c r="J41" s="89"/>
      <c r="K41" s="89"/>
      <c r="L41" s="89"/>
      <c r="M41" s="89"/>
      <c r="N41" s="89"/>
      <c r="O41" s="89"/>
      <c r="P41" s="89"/>
      <c r="Q41" s="89"/>
      <c r="R41" s="89"/>
      <c r="S41" s="89"/>
      <c r="T41" s="89"/>
      <c r="U41" s="89"/>
      <c r="V41" s="89"/>
      <c r="W41" s="79"/>
      <c r="X41" s="79"/>
      <c r="Y41" s="79"/>
      <c r="Z41" s="79"/>
      <c r="AA41" s="79"/>
      <c r="AB41" s="79"/>
      <c r="AC41" s="79"/>
      <c r="AD41" s="79"/>
      <c r="AE41" s="79"/>
      <c r="AF41" s="79"/>
      <c r="AG41" s="79"/>
      <c r="AH41" s="79"/>
      <c r="AI41" s="79"/>
      <c r="AJ41" s="79"/>
      <c r="AK41" s="79"/>
      <c r="AL41" s="7"/>
      <c r="AM41" s="7"/>
    </row>
    <row r="42" spans="1:39" s="14" customFormat="1" ht="12.95" customHeight="1">
      <c r="A42" s="98" t="s">
        <v>976</v>
      </c>
      <c r="B42" s="98"/>
      <c r="C42" s="98"/>
      <c r="D42" s="98"/>
      <c r="E42" s="98"/>
      <c r="F42" s="98"/>
      <c r="G42" s="98"/>
      <c r="H42" s="98"/>
      <c r="I42" s="98"/>
      <c r="J42" s="98"/>
      <c r="K42" s="98"/>
      <c r="L42" s="98"/>
      <c r="M42" s="98"/>
      <c r="N42" s="98"/>
      <c r="O42" s="98"/>
      <c r="P42" s="98"/>
      <c r="Q42" s="98"/>
      <c r="R42" s="98"/>
      <c r="S42" s="98"/>
      <c r="T42" s="98"/>
      <c r="U42" s="98"/>
      <c r="V42" s="98"/>
      <c r="W42" s="79"/>
      <c r="X42" s="79"/>
      <c r="Y42" s="79"/>
      <c r="Z42" s="79"/>
      <c r="AA42" s="79"/>
      <c r="AB42" s="79"/>
      <c r="AC42" s="79"/>
      <c r="AD42" s="79"/>
      <c r="AE42" s="79"/>
      <c r="AF42" s="79"/>
      <c r="AG42" s="79"/>
      <c r="AH42" s="79"/>
      <c r="AI42" s="79"/>
      <c r="AJ42" s="79"/>
      <c r="AK42" s="79"/>
      <c r="AL42" s="7"/>
      <c r="AM42" s="7"/>
    </row>
    <row r="43" spans="1:39" s="14" customFormat="1" ht="12.95" customHeight="1">
      <c r="A43" s="98" t="s">
        <v>977</v>
      </c>
      <c r="B43" s="98"/>
      <c r="C43" s="98"/>
      <c r="D43" s="98"/>
      <c r="E43" s="98"/>
      <c r="F43" s="98"/>
      <c r="G43" s="98"/>
      <c r="H43" s="98"/>
      <c r="I43" s="98"/>
      <c r="J43" s="98"/>
      <c r="K43" s="98"/>
      <c r="L43" s="98"/>
      <c r="M43" s="98"/>
      <c r="N43" s="98"/>
      <c r="O43" s="98"/>
      <c r="P43" s="98"/>
      <c r="Q43" s="98"/>
      <c r="R43" s="98"/>
      <c r="S43" s="98"/>
      <c r="T43" s="98"/>
      <c r="U43" s="98"/>
      <c r="V43" s="98"/>
      <c r="W43" s="79"/>
      <c r="X43" s="79"/>
      <c r="Y43" s="79"/>
      <c r="Z43" s="79"/>
      <c r="AA43" s="79"/>
      <c r="AB43" s="79"/>
      <c r="AC43" s="79"/>
      <c r="AD43" s="79"/>
      <c r="AE43" s="79"/>
      <c r="AF43" s="79"/>
      <c r="AG43" s="79"/>
      <c r="AH43" s="79"/>
      <c r="AI43" s="79"/>
      <c r="AJ43" s="79"/>
      <c r="AK43" s="79"/>
      <c r="AL43" s="7"/>
      <c r="AM43" s="7"/>
    </row>
    <row r="44" spans="1:39" s="14" customFormat="1" ht="12.95" customHeight="1">
      <c r="A44" s="97" t="s">
        <v>978</v>
      </c>
      <c r="B44" s="97"/>
      <c r="C44" s="97"/>
      <c r="D44" s="97"/>
      <c r="E44" s="97"/>
      <c r="F44" s="97"/>
      <c r="G44" s="97"/>
      <c r="H44" s="97"/>
      <c r="I44" s="97"/>
      <c r="J44" s="97"/>
      <c r="K44" s="97"/>
      <c r="L44" s="97"/>
      <c r="M44" s="97"/>
      <c r="N44" s="97"/>
      <c r="O44" s="97"/>
      <c r="P44" s="97"/>
      <c r="Q44" s="97"/>
      <c r="R44" s="97"/>
      <c r="S44" s="97"/>
      <c r="T44" s="97"/>
      <c r="U44" s="97"/>
      <c r="V44" s="97"/>
      <c r="W44" s="79"/>
      <c r="X44" s="79"/>
      <c r="Y44" s="79"/>
      <c r="Z44" s="79"/>
      <c r="AA44" s="79"/>
      <c r="AB44" s="79"/>
      <c r="AC44" s="79"/>
      <c r="AD44" s="79"/>
      <c r="AE44" s="79"/>
      <c r="AF44" s="79"/>
      <c r="AG44" s="79"/>
      <c r="AH44" s="79"/>
      <c r="AI44" s="79"/>
      <c r="AJ44" s="79"/>
      <c r="AK44" s="79"/>
      <c r="AL44" s="7"/>
      <c r="AM44" s="7"/>
    </row>
    <row r="45" spans="1:39" s="14" customFormat="1" ht="12.95" customHeight="1">
      <c r="A45" s="89" t="s">
        <v>979</v>
      </c>
      <c r="B45" s="89"/>
      <c r="C45" s="89"/>
      <c r="D45" s="89"/>
      <c r="E45" s="89"/>
      <c r="F45" s="89"/>
      <c r="G45" s="89"/>
      <c r="H45" s="89"/>
      <c r="I45" s="89"/>
      <c r="J45" s="89"/>
      <c r="K45" s="89"/>
      <c r="L45" s="89"/>
      <c r="M45" s="89"/>
      <c r="N45" s="89"/>
      <c r="O45" s="89"/>
      <c r="P45" s="89"/>
      <c r="Q45" s="89"/>
      <c r="R45" s="89"/>
      <c r="S45" s="89"/>
      <c r="T45" s="89"/>
      <c r="U45" s="89"/>
      <c r="V45" s="89"/>
      <c r="W45" s="79"/>
      <c r="X45" s="79"/>
      <c r="Y45" s="79"/>
      <c r="Z45" s="79"/>
      <c r="AA45" s="79"/>
      <c r="AB45" s="79"/>
      <c r="AC45" s="79"/>
      <c r="AD45" s="79"/>
      <c r="AE45" s="79"/>
      <c r="AF45" s="79"/>
      <c r="AG45" s="79"/>
      <c r="AH45" s="79"/>
      <c r="AI45" s="79"/>
      <c r="AJ45" s="79"/>
      <c r="AK45" s="79"/>
      <c r="AL45" s="7"/>
      <c r="AM45" s="7"/>
    </row>
    <row r="46" spans="1:39" s="14" customFormat="1" ht="12.95" customHeight="1">
      <c r="A46" s="89" t="s">
        <v>980</v>
      </c>
      <c r="B46" s="89"/>
      <c r="C46" s="89"/>
      <c r="D46" s="89"/>
      <c r="E46" s="89"/>
      <c r="F46" s="89"/>
      <c r="G46" s="89"/>
      <c r="H46" s="89"/>
      <c r="I46" s="89"/>
      <c r="J46" s="89"/>
      <c r="K46" s="89"/>
      <c r="L46" s="89"/>
      <c r="M46" s="89"/>
      <c r="N46" s="89"/>
      <c r="O46" s="89"/>
      <c r="P46" s="89"/>
      <c r="Q46" s="89"/>
      <c r="R46" s="89"/>
      <c r="S46" s="89"/>
      <c r="T46" s="89"/>
      <c r="U46" s="89"/>
      <c r="V46" s="89"/>
      <c r="W46" s="79"/>
      <c r="X46" s="79"/>
      <c r="Y46" s="79"/>
      <c r="Z46" s="79"/>
      <c r="AA46" s="79"/>
      <c r="AB46" s="79"/>
      <c r="AC46" s="79"/>
      <c r="AD46" s="79"/>
      <c r="AE46" s="79"/>
      <c r="AF46" s="79"/>
      <c r="AG46" s="79"/>
      <c r="AH46" s="79"/>
      <c r="AI46" s="79"/>
      <c r="AJ46" s="79"/>
      <c r="AK46" s="79"/>
      <c r="AL46" s="7"/>
      <c r="AM46" s="7"/>
    </row>
    <row r="47" spans="1:39" s="14" customFormat="1" ht="12.95" customHeight="1">
      <c r="A47" s="89" t="s">
        <v>981</v>
      </c>
      <c r="B47" s="89"/>
      <c r="C47" s="89"/>
      <c r="D47" s="89"/>
      <c r="E47" s="89"/>
      <c r="F47" s="89"/>
      <c r="G47" s="89"/>
      <c r="H47" s="89"/>
      <c r="I47" s="89"/>
      <c r="J47" s="89"/>
      <c r="K47" s="89"/>
      <c r="L47" s="89"/>
      <c r="M47" s="89"/>
      <c r="N47" s="89"/>
      <c r="O47" s="89"/>
      <c r="P47" s="89"/>
      <c r="Q47" s="89"/>
      <c r="R47" s="89"/>
      <c r="S47" s="89"/>
      <c r="T47" s="89"/>
      <c r="U47" s="89"/>
      <c r="V47" s="89"/>
      <c r="W47" s="79"/>
      <c r="X47" s="79"/>
      <c r="Y47" s="79"/>
      <c r="Z47" s="79"/>
      <c r="AA47" s="79"/>
      <c r="AB47" s="79"/>
      <c r="AC47" s="79"/>
      <c r="AD47" s="79"/>
      <c r="AE47" s="79"/>
      <c r="AF47" s="79"/>
      <c r="AG47" s="79"/>
      <c r="AH47" s="79"/>
      <c r="AI47" s="79"/>
      <c r="AJ47" s="79"/>
      <c r="AK47" s="79"/>
      <c r="AL47" s="7"/>
      <c r="AM47" s="7"/>
    </row>
    <row r="48" spans="1:39" s="14" customFormat="1" ht="25.5" customHeight="1">
      <c r="A48" s="89" t="s">
        <v>982</v>
      </c>
      <c r="B48" s="89"/>
      <c r="C48" s="89"/>
      <c r="D48" s="89"/>
      <c r="E48" s="89"/>
      <c r="F48" s="89"/>
      <c r="G48" s="89"/>
      <c r="H48" s="89"/>
      <c r="I48" s="89"/>
      <c r="J48" s="89"/>
      <c r="K48" s="89"/>
      <c r="L48" s="89"/>
      <c r="M48" s="89"/>
      <c r="N48" s="89"/>
      <c r="O48" s="89"/>
      <c r="P48" s="89"/>
      <c r="Q48" s="89"/>
      <c r="R48" s="89"/>
      <c r="S48" s="89"/>
      <c r="T48" s="89"/>
      <c r="U48" s="89"/>
      <c r="V48" s="89"/>
      <c r="W48" s="79"/>
      <c r="X48" s="79"/>
      <c r="Y48" s="79"/>
      <c r="Z48" s="79"/>
      <c r="AA48" s="79"/>
      <c r="AB48" s="79"/>
      <c r="AC48" s="79"/>
      <c r="AD48" s="79"/>
      <c r="AE48" s="79"/>
      <c r="AF48" s="79"/>
      <c r="AG48" s="79"/>
      <c r="AH48" s="79"/>
      <c r="AI48" s="79"/>
      <c r="AJ48" s="79"/>
      <c r="AK48" s="79"/>
      <c r="AL48" s="7"/>
      <c r="AM48" s="7"/>
    </row>
    <row r="49" spans="1:39" s="14" customFormat="1" ht="12.95" customHeight="1">
      <c r="A49" s="89" t="s">
        <v>983</v>
      </c>
      <c r="B49" s="89"/>
      <c r="C49" s="89"/>
      <c r="D49" s="89"/>
      <c r="E49" s="89"/>
      <c r="F49" s="89"/>
      <c r="G49" s="89"/>
      <c r="H49" s="89"/>
      <c r="I49" s="89"/>
      <c r="J49" s="89"/>
      <c r="K49" s="89"/>
      <c r="L49" s="89"/>
      <c r="M49" s="89"/>
      <c r="N49" s="89"/>
      <c r="O49" s="89"/>
      <c r="P49" s="89"/>
      <c r="Q49" s="89"/>
      <c r="R49" s="89"/>
      <c r="S49" s="89"/>
      <c r="T49" s="89"/>
      <c r="U49" s="89"/>
      <c r="V49" s="89"/>
      <c r="W49" s="79"/>
      <c r="X49" s="79"/>
      <c r="Y49" s="79"/>
      <c r="Z49" s="79"/>
      <c r="AA49" s="79"/>
      <c r="AB49" s="79"/>
      <c r="AC49" s="79"/>
      <c r="AD49" s="79"/>
      <c r="AE49" s="79"/>
      <c r="AF49" s="79"/>
      <c r="AG49" s="79"/>
      <c r="AH49" s="79"/>
      <c r="AI49" s="79"/>
      <c r="AJ49" s="79"/>
      <c r="AK49" s="79"/>
      <c r="AL49" s="7"/>
      <c r="AM49" s="7"/>
    </row>
    <row r="50" spans="1:39" s="14" customFormat="1" ht="12.95" customHeight="1">
      <c r="A50" s="89" t="s">
        <v>1599</v>
      </c>
      <c r="B50" s="89"/>
      <c r="C50" s="89"/>
      <c r="D50" s="89"/>
      <c r="E50" s="89"/>
      <c r="F50" s="89"/>
      <c r="G50" s="89"/>
      <c r="H50" s="89"/>
      <c r="I50" s="89"/>
      <c r="J50" s="89"/>
      <c r="K50" s="89"/>
      <c r="L50" s="89"/>
      <c r="M50" s="89"/>
      <c r="N50" s="89"/>
      <c r="O50" s="89"/>
      <c r="P50" s="89"/>
      <c r="Q50" s="89"/>
      <c r="R50" s="89"/>
      <c r="S50" s="89"/>
      <c r="T50" s="89"/>
      <c r="U50" s="89"/>
      <c r="V50" s="89"/>
      <c r="W50" s="79"/>
      <c r="X50" s="79"/>
      <c r="Y50" s="79"/>
      <c r="Z50" s="79"/>
      <c r="AA50" s="79"/>
      <c r="AB50" s="79"/>
      <c r="AC50" s="79"/>
      <c r="AD50" s="79"/>
      <c r="AE50" s="79"/>
      <c r="AF50" s="79"/>
      <c r="AG50" s="79"/>
      <c r="AH50" s="79"/>
      <c r="AI50" s="79"/>
      <c r="AJ50" s="79"/>
      <c r="AK50" s="79"/>
      <c r="AL50" s="7"/>
      <c r="AM50" s="7"/>
    </row>
    <row r="51" spans="1:39" s="14" customFormat="1" ht="12.95" customHeight="1">
      <c r="A51" s="89"/>
      <c r="B51" s="89"/>
      <c r="C51" s="89"/>
      <c r="D51" s="89"/>
      <c r="E51" s="89"/>
      <c r="F51" s="89"/>
      <c r="G51" s="89"/>
      <c r="H51" s="89"/>
      <c r="I51" s="89"/>
      <c r="J51" s="89"/>
      <c r="K51" s="89"/>
      <c r="L51" s="89"/>
      <c r="M51" s="89"/>
      <c r="N51" s="89"/>
      <c r="O51" s="89"/>
      <c r="P51" s="89"/>
      <c r="Q51" s="89"/>
      <c r="R51" s="89"/>
      <c r="S51" s="89"/>
      <c r="T51" s="89"/>
      <c r="U51" s="89"/>
      <c r="V51" s="89"/>
      <c r="W51" s="79"/>
      <c r="X51" s="79"/>
      <c r="Y51" s="79"/>
      <c r="Z51" s="79"/>
      <c r="AA51" s="79"/>
      <c r="AB51" s="79"/>
      <c r="AC51" s="79"/>
      <c r="AD51" s="79"/>
      <c r="AE51" s="79"/>
      <c r="AF51" s="79"/>
      <c r="AG51" s="79"/>
      <c r="AH51" s="79"/>
      <c r="AI51" s="79"/>
      <c r="AJ51" s="79"/>
      <c r="AK51" s="79"/>
      <c r="AL51" s="7"/>
      <c r="AM51" s="7"/>
    </row>
    <row r="52" spans="1:39" s="14" customFormat="1" ht="12.95" customHeight="1">
      <c r="A52" s="92" t="s">
        <v>56</v>
      </c>
      <c r="B52" s="92"/>
      <c r="C52" s="92"/>
      <c r="D52" s="92"/>
      <c r="E52" s="92"/>
      <c r="F52" s="92"/>
      <c r="G52" s="92"/>
      <c r="H52" s="92"/>
      <c r="I52" s="92"/>
      <c r="J52" s="92"/>
      <c r="K52" s="92"/>
      <c r="L52" s="92"/>
      <c r="M52" s="92"/>
      <c r="N52" s="92"/>
      <c r="O52" s="92"/>
      <c r="P52" s="92"/>
      <c r="Q52" s="92"/>
      <c r="R52" s="92"/>
      <c r="S52" s="92"/>
      <c r="T52" s="92"/>
      <c r="U52" s="92"/>
      <c r="V52" s="92"/>
      <c r="W52" s="79"/>
      <c r="X52" s="79"/>
      <c r="Y52" s="79"/>
      <c r="Z52" s="79"/>
      <c r="AA52" s="79"/>
      <c r="AB52" s="79"/>
      <c r="AC52" s="79"/>
      <c r="AD52" s="79"/>
      <c r="AE52" s="79"/>
      <c r="AF52" s="79"/>
      <c r="AG52" s="79"/>
      <c r="AH52" s="79"/>
      <c r="AI52" s="79"/>
      <c r="AJ52" s="79"/>
      <c r="AK52" s="79"/>
      <c r="AL52" s="7"/>
      <c r="AM52" s="7"/>
    </row>
    <row r="53" spans="1:39" s="14" customFormat="1" ht="12.95" customHeight="1">
      <c r="A53" s="87" t="s">
        <v>55</v>
      </c>
      <c r="B53" s="87"/>
      <c r="C53" s="87"/>
      <c r="D53" s="87"/>
      <c r="E53" s="87"/>
      <c r="F53" s="87"/>
      <c r="G53" s="87"/>
      <c r="H53" s="87"/>
      <c r="I53" s="87"/>
      <c r="J53" s="87"/>
      <c r="K53" s="87"/>
      <c r="L53" s="87"/>
      <c r="M53" s="87"/>
      <c r="N53" s="87"/>
      <c r="O53" s="87"/>
      <c r="P53" s="87"/>
      <c r="Q53" s="87"/>
      <c r="R53" s="87"/>
      <c r="S53" s="87"/>
      <c r="T53" s="87"/>
      <c r="U53" s="87"/>
      <c r="V53" s="87"/>
      <c r="W53" s="79"/>
      <c r="X53" s="79"/>
      <c r="Y53" s="79"/>
      <c r="Z53" s="79"/>
      <c r="AA53" s="79"/>
      <c r="AB53" s="79"/>
      <c r="AC53" s="79"/>
      <c r="AD53" s="79"/>
      <c r="AE53" s="79"/>
      <c r="AF53" s="79"/>
      <c r="AG53" s="79"/>
      <c r="AH53" s="79"/>
      <c r="AI53" s="79"/>
      <c r="AJ53" s="79"/>
      <c r="AK53" s="79"/>
      <c r="AL53" s="7"/>
      <c r="AM53" s="7"/>
    </row>
    <row r="54" spans="1:39" s="14" customFormat="1" ht="38.85" customHeight="1">
      <c r="A54" s="93" t="s">
        <v>54</v>
      </c>
      <c r="B54" s="93"/>
      <c r="C54" s="93"/>
      <c r="D54" s="93"/>
      <c r="E54" s="93"/>
      <c r="F54" s="93"/>
      <c r="G54" s="93"/>
      <c r="H54" s="93"/>
      <c r="I54" s="93"/>
      <c r="J54" s="93"/>
      <c r="K54" s="93"/>
      <c r="L54" s="93"/>
      <c r="M54" s="93"/>
      <c r="N54" s="93"/>
      <c r="O54" s="93"/>
      <c r="P54" s="93"/>
      <c r="Q54" s="93"/>
      <c r="R54" s="93"/>
      <c r="S54" s="93"/>
      <c r="T54" s="93"/>
      <c r="U54" s="93"/>
      <c r="V54" s="93"/>
      <c r="AL54" s="7"/>
      <c r="AM54" s="7"/>
    </row>
    <row r="55" spans="1:39" s="14" customFormat="1" ht="12.95" customHeight="1">
      <c r="A55" s="87" t="s">
        <v>53</v>
      </c>
      <c r="B55" s="87"/>
      <c r="C55" s="87"/>
      <c r="D55" s="87"/>
      <c r="E55" s="87"/>
      <c r="F55" s="87"/>
      <c r="G55" s="87"/>
      <c r="H55" s="87"/>
      <c r="I55" s="87"/>
      <c r="J55" s="87"/>
      <c r="K55" s="87"/>
      <c r="L55" s="87"/>
      <c r="M55" s="87"/>
      <c r="N55" s="87"/>
      <c r="O55" s="87"/>
      <c r="P55" s="87"/>
      <c r="Q55" s="87"/>
      <c r="R55" s="87"/>
      <c r="S55" s="87"/>
      <c r="T55" s="87"/>
      <c r="U55" s="87"/>
      <c r="V55" s="87"/>
      <c r="W55" s="79"/>
      <c r="X55" s="79"/>
      <c r="Y55" s="79"/>
      <c r="Z55" s="79"/>
      <c r="AA55" s="79"/>
      <c r="AB55" s="79"/>
      <c r="AC55" s="79"/>
      <c r="AD55" s="79"/>
      <c r="AE55" s="79"/>
      <c r="AF55" s="79"/>
      <c r="AG55" s="79"/>
      <c r="AH55" s="79"/>
      <c r="AI55" s="79"/>
      <c r="AJ55" s="79"/>
      <c r="AK55" s="79"/>
      <c r="AL55" s="7"/>
      <c r="AM55" s="7"/>
    </row>
    <row r="56" spans="1:39" s="14" customFormat="1" ht="12.95" customHeight="1">
      <c r="A56" s="87" t="s">
        <v>52</v>
      </c>
      <c r="B56" s="87"/>
      <c r="C56" s="87"/>
      <c r="D56" s="87"/>
      <c r="E56" s="87"/>
      <c r="F56" s="87"/>
      <c r="G56" s="87"/>
      <c r="H56" s="87"/>
      <c r="I56" s="87"/>
      <c r="J56" s="87"/>
      <c r="K56" s="87"/>
      <c r="L56" s="87"/>
      <c r="M56" s="87"/>
      <c r="N56" s="87"/>
      <c r="O56" s="87"/>
      <c r="P56" s="87"/>
      <c r="Q56" s="87"/>
      <c r="R56" s="87"/>
      <c r="S56" s="87"/>
      <c r="T56" s="87"/>
      <c r="U56" s="87"/>
      <c r="V56" s="87"/>
      <c r="W56" s="79"/>
      <c r="X56" s="79"/>
      <c r="Y56" s="79"/>
      <c r="Z56" s="79"/>
      <c r="AA56" s="79"/>
      <c r="AB56" s="79"/>
      <c r="AC56" s="79"/>
      <c r="AD56" s="79"/>
      <c r="AE56" s="79"/>
      <c r="AF56" s="79"/>
      <c r="AG56" s="79"/>
      <c r="AH56" s="79"/>
      <c r="AI56" s="79"/>
      <c r="AJ56" s="79"/>
      <c r="AK56" s="79"/>
      <c r="AL56" s="7"/>
      <c r="AM56" s="7"/>
    </row>
    <row r="57" spans="1:39" s="14" customFormat="1" ht="12.95" customHeight="1">
      <c r="A57" s="85" t="s">
        <v>51</v>
      </c>
      <c r="B57" s="85"/>
      <c r="C57" s="85"/>
      <c r="D57" s="85"/>
      <c r="E57" s="85"/>
      <c r="F57" s="85"/>
      <c r="G57" s="85"/>
      <c r="H57" s="85"/>
      <c r="I57" s="85"/>
      <c r="J57" s="85"/>
      <c r="K57" s="85"/>
      <c r="L57" s="85"/>
      <c r="M57" s="85"/>
      <c r="N57" s="85"/>
      <c r="O57" s="85"/>
      <c r="P57" s="85"/>
      <c r="Q57" s="85"/>
      <c r="R57" s="85"/>
      <c r="S57" s="85"/>
      <c r="T57" s="85"/>
      <c r="U57" s="85"/>
      <c r="V57" s="85"/>
      <c r="W57" s="79"/>
      <c r="X57" s="79"/>
      <c r="Y57" s="79"/>
      <c r="Z57" s="79"/>
      <c r="AA57" s="79"/>
      <c r="AB57" s="79"/>
      <c r="AC57" s="79"/>
      <c r="AD57" s="79"/>
      <c r="AE57" s="79"/>
      <c r="AF57" s="79"/>
      <c r="AG57" s="79"/>
      <c r="AH57" s="79"/>
      <c r="AI57" s="79"/>
      <c r="AJ57" s="79"/>
      <c r="AK57" s="79"/>
      <c r="AL57" s="7"/>
      <c r="AM57" s="7"/>
    </row>
    <row r="58" spans="1:39" s="14" customFormat="1" ht="12.95" customHeight="1">
      <c r="A58" s="91"/>
      <c r="B58" s="91"/>
      <c r="C58" s="91"/>
      <c r="D58" s="91"/>
      <c r="E58" s="91"/>
      <c r="F58" s="91"/>
      <c r="G58" s="91"/>
      <c r="H58" s="91"/>
      <c r="I58" s="91"/>
      <c r="J58" s="91"/>
      <c r="K58" s="91"/>
      <c r="L58" s="91"/>
      <c r="M58" s="91"/>
      <c r="N58" s="91"/>
      <c r="O58" s="91"/>
      <c r="P58" s="91"/>
      <c r="Q58" s="91"/>
      <c r="R58" s="91"/>
      <c r="S58" s="91"/>
      <c r="T58" s="91"/>
      <c r="U58" s="91"/>
      <c r="V58" s="91"/>
      <c r="W58" s="79"/>
      <c r="X58" s="79"/>
      <c r="Y58" s="79"/>
      <c r="Z58" s="79"/>
      <c r="AA58" s="79"/>
      <c r="AB58" s="79"/>
      <c r="AC58" s="79"/>
      <c r="AD58" s="79"/>
      <c r="AE58" s="79"/>
      <c r="AF58" s="79"/>
      <c r="AG58" s="79"/>
      <c r="AH58" s="79"/>
      <c r="AI58" s="79"/>
      <c r="AJ58" s="79"/>
      <c r="AK58" s="79"/>
      <c r="AL58" s="7"/>
      <c r="AM58" s="7"/>
    </row>
    <row r="59" spans="1:39" s="14" customFormat="1" ht="12.95" customHeight="1">
      <c r="A59" s="90" t="s">
        <v>50</v>
      </c>
      <c r="B59" s="90"/>
      <c r="C59" s="90"/>
      <c r="D59" s="90"/>
      <c r="E59" s="90"/>
      <c r="F59" s="90"/>
      <c r="G59" s="90"/>
      <c r="H59" s="90"/>
      <c r="I59" s="90"/>
      <c r="J59" s="90"/>
      <c r="K59" s="90"/>
      <c r="L59" s="90"/>
      <c r="M59" s="90"/>
      <c r="N59" s="90"/>
      <c r="O59" s="90"/>
      <c r="P59" s="90"/>
      <c r="Q59" s="90"/>
      <c r="R59" s="90"/>
      <c r="S59" s="90"/>
      <c r="T59" s="90"/>
      <c r="U59" s="90"/>
      <c r="V59" s="90"/>
      <c r="W59" s="79"/>
      <c r="X59" s="79"/>
      <c r="Y59" s="79"/>
      <c r="Z59" s="79"/>
      <c r="AA59" s="79"/>
      <c r="AB59" s="79"/>
      <c r="AC59" s="79"/>
      <c r="AD59" s="79"/>
      <c r="AE59" s="79"/>
      <c r="AF59" s="79"/>
      <c r="AG59" s="79"/>
      <c r="AH59" s="79"/>
      <c r="AI59" s="79"/>
      <c r="AJ59" s="79"/>
      <c r="AK59" s="79"/>
      <c r="AL59" s="7"/>
      <c r="AM59" s="7"/>
    </row>
    <row r="60" spans="1:39" s="14" customFormat="1" ht="12.95" customHeight="1">
      <c r="A60" s="90" t="s">
        <v>49</v>
      </c>
      <c r="B60" s="90"/>
      <c r="C60" s="90"/>
      <c r="D60" s="90"/>
      <c r="E60" s="90"/>
      <c r="F60" s="90"/>
      <c r="G60" s="90"/>
      <c r="H60" s="90"/>
      <c r="I60" s="90"/>
      <c r="J60" s="90"/>
      <c r="K60" s="90"/>
      <c r="L60" s="90"/>
      <c r="M60" s="90"/>
      <c r="N60" s="90"/>
      <c r="O60" s="90"/>
      <c r="P60" s="90"/>
      <c r="Q60" s="90"/>
      <c r="R60" s="90"/>
      <c r="S60" s="90"/>
      <c r="T60" s="90"/>
      <c r="U60" s="90"/>
      <c r="V60" s="90"/>
      <c r="W60" s="79"/>
      <c r="X60" s="79"/>
      <c r="Y60" s="79"/>
      <c r="Z60" s="79"/>
      <c r="AA60" s="79"/>
      <c r="AB60" s="79"/>
      <c r="AC60" s="79"/>
      <c r="AD60" s="79"/>
      <c r="AE60" s="79"/>
      <c r="AF60" s="79"/>
      <c r="AG60" s="79"/>
      <c r="AH60" s="79"/>
      <c r="AI60" s="79"/>
      <c r="AJ60" s="79"/>
      <c r="AK60" s="79"/>
      <c r="AL60" s="7"/>
      <c r="AM60" s="7"/>
    </row>
    <row r="61" spans="1:39" s="14" customFormat="1" ht="12.95" customHeight="1">
      <c r="A61" s="84" t="s">
        <v>48</v>
      </c>
      <c r="B61" s="84"/>
      <c r="C61" s="84"/>
      <c r="D61" s="84"/>
      <c r="E61" s="84"/>
      <c r="F61" s="84"/>
      <c r="G61" s="84"/>
      <c r="H61" s="84"/>
      <c r="I61" s="84"/>
      <c r="J61" s="84"/>
      <c r="K61" s="84"/>
      <c r="L61" s="84"/>
      <c r="M61" s="84"/>
      <c r="N61" s="84"/>
      <c r="O61" s="84"/>
      <c r="P61" s="84"/>
      <c r="Q61" s="84"/>
      <c r="R61" s="84"/>
      <c r="S61" s="84"/>
      <c r="T61" s="84"/>
      <c r="U61" s="84"/>
      <c r="V61" s="84"/>
      <c r="W61" s="79"/>
      <c r="X61" s="79"/>
      <c r="Y61" s="79"/>
      <c r="Z61" s="79"/>
      <c r="AA61" s="79"/>
      <c r="AB61" s="79"/>
      <c r="AC61" s="79"/>
      <c r="AD61" s="79"/>
      <c r="AE61" s="79"/>
      <c r="AF61" s="79"/>
      <c r="AG61" s="79"/>
      <c r="AH61" s="79"/>
      <c r="AI61" s="79"/>
      <c r="AJ61" s="79"/>
      <c r="AK61" s="79"/>
      <c r="AL61" s="7"/>
      <c r="AM61" s="7"/>
    </row>
    <row r="62" spans="1:39" s="14" customFormat="1" ht="12.95" customHeight="1">
      <c r="A62" s="88" t="s">
        <v>984</v>
      </c>
      <c r="B62" s="88"/>
      <c r="C62" s="88"/>
      <c r="D62" s="88"/>
      <c r="E62" s="88"/>
      <c r="F62" s="88"/>
      <c r="G62" s="88"/>
      <c r="H62" s="88"/>
      <c r="I62" s="88"/>
      <c r="J62" s="88"/>
      <c r="K62" s="88"/>
      <c r="L62" s="88"/>
      <c r="M62" s="88"/>
      <c r="N62" s="88"/>
      <c r="O62" s="88"/>
      <c r="P62" s="88"/>
      <c r="Q62" s="88"/>
      <c r="R62" s="88"/>
      <c r="S62" s="88"/>
      <c r="T62" s="88"/>
      <c r="U62" s="88"/>
      <c r="V62" s="88"/>
      <c r="W62" s="79"/>
      <c r="X62" s="79"/>
      <c r="Y62" s="79"/>
      <c r="Z62" s="79"/>
      <c r="AA62" s="79"/>
      <c r="AB62" s="79"/>
      <c r="AC62" s="79"/>
      <c r="AD62" s="79"/>
      <c r="AE62" s="79"/>
      <c r="AF62" s="79"/>
      <c r="AG62" s="79"/>
      <c r="AH62" s="79"/>
      <c r="AI62" s="79"/>
      <c r="AJ62" s="79"/>
      <c r="AK62" s="79"/>
      <c r="AL62" s="7"/>
      <c r="AM62" s="7"/>
    </row>
    <row r="63" spans="1:39" s="14" customFormat="1" ht="12.95" customHeight="1">
      <c r="A63" s="86" t="s">
        <v>985</v>
      </c>
      <c r="B63" s="86"/>
      <c r="C63" s="86"/>
      <c r="D63" s="86"/>
      <c r="E63" s="86"/>
      <c r="F63" s="86"/>
      <c r="G63" s="86"/>
      <c r="H63" s="86"/>
      <c r="I63" s="86"/>
      <c r="J63" s="86"/>
      <c r="K63" s="86"/>
      <c r="L63" s="86"/>
      <c r="M63" s="86"/>
      <c r="N63" s="86"/>
      <c r="O63" s="86"/>
      <c r="P63" s="86"/>
      <c r="Q63" s="86"/>
      <c r="R63" s="86"/>
      <c r="S63" s="86"/>
      <c r="T63" s="86"/>
      <c r="U63" s="86"/>
      <c r="V63" s="86"/>
      <c r="W63" s="79"/>
      <c r="X63" s="79"/>
      <c r="Y63" s="79"/>
      <c r="Z63" s="79"/>
      <c r="AA63" s="79"/>
      <c r="AB63" s="79"/>
      <c r="AC63" s="79"/>
      <c r="AD63" s="79"/>
      <c r="AE63" s="79"/>
      <c r="AF63" s="79"/>
      <c r="AG63" s="79"/>
      <c r="AH63" s="79"/>
      <c r="AI63" s="79"/>
      <c r="AJ63" s="79"/>
      <c r="AK63" s="79"/>
      <c r="AL63" s="7"/>
      <c r="AM63" s="7"/>
    </row>
    <row r="64" spans="1:39" s="14" customFormat="1" ht="12.95" customHeight="1">
      <c r="A64" s="86" t="s">
        <v>986</v>
      </c>
      <c r="B64" s="86"/>
      <c r="C64" s="86"/>
      <c r="D64" s="86"/>
      <c r="E64" s="86"/>
      <c r="F64" s="86"/>
      <c r="G64" s="86"/>
      <c r="H64" s="86"/>
      <c r="I64" s="86"/>
      <c r="J64" s="86"/>
      <c r="K64" s="86"/>
      <c r="L64" s="86"/>
      <c r="M64" s="86"/>
      <c r="N64" s="86"/>
      <c r="O64" s="86"/>
      <c r="P64" s="86"/>
      <c r="Q64" s="86"/>
      <c r="R64" s="86"/>
      <c r="S64" s="86"/>
      <c r="T64" s="86"/>
      <c r="U64" s="86"/>
      <c r="V64" s="86"/>
      <c r="W64" s="79"/>
      <c r="X64" s="79"/>
      <c r="Y64" s="79"/>
      <c r="Z64" s="79"/>
      <c r="AA64" s="79"/>
      <c r="AB64" s="79"/>
      <c r="AC64" s="79"/>
      <c r="AD64" s="79"/>
      <c r="AE64" s="79"/>
      <c r="AF64" s="79"/>
      <c r="AG64" s="79"/>
      <c r="AH64" s="79"/>
      <c r="AI64" s="79"/>
      <c r="AJ64" s="79"/>
      <c r="AK64" s="79"/>
      <c r="AL64" s="7"/>
      <c r="AM64" s="7"/>
    </row>
    <row r="65" spans="1:39" s="14" customFormat="1" ht="12.95" customHeight="1">
      <c r="A65" s="86" t="s">
        <v>987</v>
      </c>
      <c r="B65" s="86"/>
      <c r="C65" s="86"/>
      <c r="D65" s="86"/>
      <c r="E65" s="86"/>
      <c r="F65" s="86"/>
      <c r="G65" s="86"/>
      <c r="H65" s="86"/>
      <c r="I65" s="86"/>
      <c r="J65" s="86"/>
      <c r="K65" s="86"/>
      <c r="L65" s="86"/>
      <c r="M65" s="86"/>
      <c r="N65" s="86"/>
      <c r="O65" s="86"/>
      <c r="P65" s="86"/>
      <c r="Q65" s="86"/>
      <c r="R65" s="86"/>
      <c r="S65" s="86"/>
      <c r="T65" s="86"/>
      <c r="U65" s="86"/>
      <c r="V65" s="86"/>
      <c r="W65" s="79"/>
      <c r="X65" s="79"/>
      <c r="Y65" s="79"/>
      <c r="Z65" s="79"/>
      <c r="AA65" s="79"/>
      <c r="AB65" s="79"/>
      <c r="AC65" s="79"/>
      <c r="AD65" s="79"/>
      <c r="AE65" s="79"/>
      <c r="AF65" s="79"/>
      <c r="AG65" s="79"/>
      <c r="AH65" s="79"/>
      <c r="AI65" s="79"/>
      <c r="AJ65" s="79"/>
      <c r="AK65" s="79"/>
      <c r="AL65" s="7"/>
      <c r="AM65" s="7"/>
    </row>
    <row r="66" spans="1:39" s="14" customFormat="1" ht="12.95" customHeight="1">
      <c r="A66" s="86" t="s">
        <v>1600</v>
      </c>
      <c r="B66" s="86"/>
      <c r="C66" s="86"/>
      <c r="D66" s="86"/>
      <c r="E66" s="86"/>
      <c r="F66" s="86"/>
      <c r="G66" s="86"/>
      <c r="H66" s="86"/>
      <c r="I66" s="86"/>
      <c r="J66" s="86"/>
      <c r="K66" s="86"/>
      <c r="L66" s="86"/>
      <c r="M66" s="86"/>
      <c r="N66" s="86"/>
      <c r="O66" s="86"/>
      <c r="P66" s="86"/>
      <c r="Q66" s="86"/>
      <c r="R66" s="86"/>
      <c r="S66" s="86"/>
      <c r="T66" s="86"/>
      <c r="U66" s="86"/>
      <c r="V66" s="86"/>
      <c r="W66" s="79"/>
      <c r="X66" s="79"/>
      <c r="Y66" s="79"/>
      <c r="Z66" s="79"/>
      <c r="AA66" s="79"/>
      <c r="AB66" s="79"/>
      <c r="AC66" s="79"/>
      <c r="AD66" s="79"/>
      <c r="AE66" s="79"/>
      <c r="AF66" s="79"/>
      <c r="AG66" s="79"/>
      <c r="AH66" s="79"/>
      <c r="AI66" s="79"/>
      <c r="AJ66" s="79"/>
      <c r="AK66" s="79"/>
      <c r="AL66" s="7"/>
      <c r="AM66" s="7"/>
    </row>
    <row r="67" spans="1:39" s="14" customFormat="1" ht="12.95" customHeight="1">
      <c r="A67" s="84" t="s">
        <v>47</v>
      </c>
      <c r="B67" s="84"/>
      <c r="C67" s="84"/>
      <c r="D67" s="84"/>
      <c r="E67" s="84"/>
      <c r="F67" s="84"/>
      <c r="G67" s="84"/>
      <c r="H67" s="84"/>
      <c r="I67" s="84"/>
      <c r="J67" s="84"/>
      <c r="K67" s="84"/>
      <c r="L67" s="84"/>
      <c r="M67" s="84"/>
      <c r="N67" s="84"/>
      <c r="O67" s="84"/>
      <c r="P67" s="84"/>
      <c r="Q67" s="84"/>
      <c r="R67" s="84"/>
      <c r="S67" s="84"/>
      <c r="T67" s="84"/>
      <c r="U67" s="84"/>
      <c r="V67" s="84"/>
      <c r="W67" s="79"/>
      <c r="X67" s="79"/>
      <c r="Y67" s="79"/>
      <c r="Z67" s="79"/>
      <c r="AA67" s="79"/>
      <c r="AB67" s="79"/>
      <c r="AC67" s="79"/>
      <c r="AD67" s="79"/>
      <c r="AE67" s="79"/>
      <c r="AF67" s="79"/>
      <c r="AG67" s="79"/>
      <c r="AH67" s="79"/>
      <c r="AI67" s="79"/>
      <c r="AJ67" s="79"/>
      <c r="AK67" s="79"/>
      <c r="AL67" s="7"/>
      <c r="AM67" s="7"/>
    </row>
    <row r="68" spans="1:39" s="14" customFormat="1" ht="12.95" customHeight="1">
      <c r="A68" s="86" t="s">
        <v>46</v>
      </c>
      <c r="B68" s="86"/>
      <c r="C68" s="86"/>
      <c r="D68" s="86"/>
      <c r="E68" s="86"/>
      <c r="F68" s="86"/>
      <c r="G68" s="86"/>
      <c r="H68" s="86"/>
      <c r="I68" s="86"/>
      <c r="J68" s="86"/>
      <c r="K68" s="86"/>
      <c r="L68" s="86"/>
      <c r="M68" s="86"/>
      <c r="N68" s="86"/>
      <c r="O68" s="86"/>
      <c r="P68" s="86"/>
      <c r="Q68" s="86"/>
      <c r="R68" s="86"/>
      <c r="S68" s="86"/>
      <c r="T68" s="86"/>
      <c r="U68" s="86"/>
      <c r="V68" s="86"/>
      <c r="W68" s="79"/>
      <c r="X68" s="79"/>
      <c r="Y68" s="79"/>
      <c r="Z68" s="79"/>
      <c r="AA68" s="79"/>
      <c r="AB68" s="79"/>
      <c r="AC68" s="79"/>
      <c r="AD68" s="79"/>
      <c r="AE68" s="79"/>
      <c r="AF68" s="79"/>
      <c r="AG68" s="79"/>
      <c r="AH68" s="79"/>
      <c r="AI68" s="79"/>
      <c r="AJ68" s="79"/>
      <c r="AK68" s="79"/>
      <c r="AL68" s="7"/>
      <c r="AM68" s="7"/>
    </row>
    <row r="69" spans="1:39" s="14" customFormat="1" ht="12.95" customHeight="1">
      <c r="A69" s="86" t="s">
        <v>988</v>
      </c>
      <c r="B69" s="86"/>
      <c r="C69" s="86"/>
      <c r="D69" s="86"/>
      <c r="E69" s="86"/>
      <c r="F69" s="86"/>
      <c r="G69" s="86"/>
      <c r="H69" s="86"/>
      <c r="I69" s="86"/>
      <c r="J69" s="86"/>
      <c r="K69" s="86"/>
      <c r="L69" s="86"/>
      <c r="M69" s="86"/>
      <c r="N69" s="86"/>
      <c r="O69" s="86"/>
      <c r="P69" s="86"/>
      <c r="Q69" s="86"/>
      <c r="R69" s="86"/>
      <c r="S69" s="86"/>
      <c r="T69" s="86"/>
      <c r="U69" s="86"/>
      <c r="V69" s="86"/>
      <c r="W69" s="79"/>
      <c r="X69" s="79"/>
      <c r="Y69" s="79"/>
      <c r="Z69" s="79"/>
      <c r="AA69" s="79"/>
      <c r="AB69" s="79"/>
      <c r="AC69" s="79"/>
      <c r="AD69" s="79"/>
      <c r="AE69" s="79"/>
      <c r="AF69" s="79"/>
      <c r="AG69" s="79"/>
      <c r="AH69" s="79"/>
      <c r="AI69" s="79"/>
      <c r="AJ69" s="79"/>
      <c r="AK69" s="79"/>
      <c r="AL69" s="7"/>
      <c r="AM69" s="7"/>
    </row>
    <row r="70" spans="1:39" s="14" customFormat="1" ht="12.95" customHeight="1">
      <c r="A70" s="86" t="s">
        <v>989</v>
      </c>
      <c r="B70" s="86"/>
      <c r="C70" s="86"/>
      <c r="D70" s="86"/>
      <c r="E70" s="86"/>
      <c r="F70" s="86"/>
      <c r="G70" s="86"/>
      <c r="H70" s="86"/>
      <c r="I70" s="86"/>
      <c r="J70" s="86"/>
      <c r="K70" s="86"/>
      <c r="L70" s="86"/>
      <c r="M70" s="86"/>
      <c r="N70" s="86"/>
      <c r="O70" s="86"/>
      <c r="P70" s="86"/>
      <c r="Q70" s="86"/>
      <c r="R70" s="86"/>
      <c r="S70" s="86"/>
      <c r="T70" s="86"/>
      <c r="U70" s="86"/>
      <c r="V70" s="86"/>
      <c r="W70" s="79"/>
      <c r="X70" s="79"/>
      <c r="Y70" s="79"/>
      <c r="Z70" s="79"/>
      <c r="AA70" s="79"/>
      <c r="AB70" s="79"/>
      <c r="AC70" s="79"/>
      <c r="AD70" s="79"/>
      <c r="AE70" s="79"/>
      <c r="AF70" s="79"/>
      <c r="AG70" s="79"/>
      <c r="AH70" s="79"/>
      <c r="AI70" s="79"/>
      <c r="AJ70" s="79"/>
      <c r="AK70" s="79"/>
      <c r="AL70" s="7"/>
      <c r="AM70" s="7"/>
    </row>
    <row r="71" spans="1:39" s="14" customFormat="1" ht="12.95" customHeight="1">
      <c r="A71" s="86" t="s">
        <v>990</v>
      </c>
      <c r="B71" s="86"/>
      <c r="C71" s="86"/>
      <c r="D71" s="86"/>
      <c r="E71" s="86"/>
      <c r="F71" s="86"/>
      <c r="G71" s="86"/>
      <c r="H71" s="86"/>
      <c r="I71" s="86"/>
      <c r="J71" s="86"/>
      <c r="K71" s="86"/>
      <c r="L71" s="86"/>
      <c r="M71" s="86"/>
      <c r="N71" s="86"/>
      <c r="O71" s="86"/>
      <c r="P71" s="86"/>
      <c r="Q71" s="86"/>
      <c r="R71" s="86"/>
      <c r="S71" s="86"/>
      <c r="T71" s="86"/>
      <c r="U71" s="86"/>
      <c r="V71" s="86"/>
      <c r="W71" s="79"/>
      <c r="X71" s="79"/>
      <c r="Y71" s="79"/>
      <c r="Z71" s="79"/>
      <c r="AA71" s="79"/>
      <c r="AB71" s="79"/>
      <c r="AC71" s="79"/>
      <c r="AD71" s="79"/>
      <c r="AE71" s="79"/>
      <c r="AF71" s="79"/>
      <c r="AG71" s="79"/>
      <c r="AH71" s="79"/>
      <c r="AI71" s="79"/>
      <c r="AJ71" s="79"/>
      <c r="AK71" s="79"/>
      <c r="AL71" s="7"/>
      <c r="AM71" s="7"/>
    </row>
    <row r="72" spans="1:39" s="14" customFormat="1" ht="12" customHeight="1">
      <c r="A72" s="86" t="s">
        <v>1601</v>
      </c>
      <c r="B72" s="86"/>
      <c r="C72" s="86"/>
      <c r="D72" s="86"/>
      <c r="E72" s="86"/>
      <c r="F72" s="86"/>
      <c r="G72" s="86"/>
      <c r="H72" s="86"/>
      <c r="I72" s="86"/>
      <c r="J72" s="86"/>
      <c r="K72" s="86"/>
      <c r="L72" s="86"/>
      <c r="M72" s="86"/>
      <c r="N72" s="86"/>
      <c r="O72" s="86"/>
      <c r="P72" s="86"/>
      <c r="Q72" s="86"/>
      <c r="R72" s="86"/>
      <c r="S72" s="86"/>
      <c r="T72" s="86"/>
      <c r="U72" s="86"/>
      <c r="V72" s="86"/>
      <c r="W72" s="79"/>
      <c r="X72" s="79"/>
      <c r="Y72" s="79"/>
      <c r="Z72" s="79"/>
      <c r="AA72" s="79"/>
      <c r="AB72" s="79"/>
      <c r="AC72" s="79"/>
      <c r="AD72" s="79"/>
      <c r="AE72" s="79"/>
      <c r="AF72" s="79"/>
      <c r="AG72" s="79"/>
      <c r="AH72" s="79"/>
      <c r="AI72" s="79"/>
      <c r="AJ72" s="79"/>
      <c r="AK72" s="79"/>
      <c r="AL72" s="7"/>
      <c r="AM72" s="7"/>
    </row>
    <row r="73" spans="1:39" s="14" customFormat="1" ht="12.75" customHeight="1">
      <c r="A73" s="86" t="s">
        <v>1602</v>
      </c>
      <c r="B73" s="86"/>
      <c r="C73" s="86"/>
      <c r="D73" s="86"/>
      <c r="E73" s="86"/>
      <c r="F73" s="86"/>
      <c r="G73" s="86"/>
      <c r="H73" s="86"/>
      <c r="I73" s="86"/>
      <c r="J73" s="86"/>
      <c r="K73" s="86"/>
      <c r="L73" s="86"/>
      <c r="M73" s="86"/>
      <c r="N73" s="86"/>
      <c r="O73" s="86"/>
      <c r="P73" s="86"/>
      <c r="Q73" s="86"/>
      <c r="R73" s="86"/>
      <c r="S73" s="86"/>
      <c r="T73" s="86"/>
      <c r="U73" s="86"/>
      <c r="V73" s="86"/>
      <c r="W73" s="79"/>
      <c r="X73" s="79"/>
      <c r="Y73" s="79"/>
      <c r="Z73" s="79"/>
      <c r="AA73" s="79"/>
      <c r="AB73" s="79"/>
      <c r="AC73" s="79"/>
      <c r="AD73" s="79"/>
      <c r="AE73" s="79"/>
      <c r="AF73" s="79"/>
      <c r="AG73" s="79"/>
      <c r="AH73" s="79"/>
      <c r="AI73" s="79"/>
      <c r="AJ73" s="79"/>
      <c r="AK73" s="79"/>
      <c r="AL73" s="7"/>
      <c r="AM73" s="7"/>
    </row>
    <row r="74" spans="1:39" s="14" customFormat="1" ht="25.5" customHeight="1">
      <c r="A74" s="83" t="s">
        <v>45</v>
      </c>
      <c r="B74" s="83"/>
      <c r="C74" s="83"/>
      <c r="D74" s="83"/>
      <c r="E74" s="83"/>
      <c r="F74" s="83"/>
      <c r="G74" s="83"/>
      <c r="H74" s="83"/>
      <c r="I74" s="83"/>
      <c r="J74" s="83"/>
      <c r="K74" s="83"/>
      <c r="L74" s="83"/>
      <c r="M74" s="83"/>
      <c r="N74" s="83"/>
      <c r="O74" s="83"/>
      <c r="P74" s="83"/>
      <c r="Q74" s="83"/>
      <c r="R74" s="83"/>
      <c r="S74" s="83"/>
      <c r="T74" s="83"/>
      <c r="U74" s="83"/>
      <c r="V74" s="83"/>
      <c r="W74" s="79"/>
      <c r="X74" s="79"/>
      <c r="Y74" s="79"/>
      <c r="Z74" s="79"/>
      <c r="AA74" s="79"/>
      <c r="AB74" s="79"/>
      <c r="AC74" s="79"/>
      <c r="AD74" s="79"/>
      <c r="AE74" s="79"/>
      <c r="AF74" s="79"/>
      <c r="AG74" s="79"/>
      <c r="AH74" s="79"/>
      <c r="AI74" s="79"/>
      <c r="AJ74" s="79"/>
      <c r="AK74" s="79"/>
      <c r="AL74" s="7"/>
      <c r="AM74" s="7"/>
    </row>
    <row r="75" spans="1:39" s="14" customFormat="1" ht="12.75" customHeight="1">
      <c r="A75" s="87" t="s">
        <v>991</v>
      </c>
      <c r="B75" s="87"/>
      <c r="C75" s="87"/>
      <c r="D75" s="87"/>
      <c r="E75" s="87"/>
      <c r="F75" s="87"/>
      <c r="G75" s="87"/>
      <c r="H75" s="87"/>
      <c r="I75" s="87"/>
      <c r="J75" s="87"/>
      <c r="K75" s="87"/>
      <c r="L75" s="87"/>
      <c r="M75" s="87"/>
      <c r="N75" s="87"/>
      <c r="O75" s="87"/>
      <c r="P75" s="87"/>
      <c r="Q75" s="87"/>
      <c r="R75" s="87"/>
      <c r="S75" s="87"/>
      <c r="T75" s="87"/>
      <c r="U75" s="87"/>
      <c r="V75" s="87"/>
      <c r="W75" s="79"/>
      <c r="X75" s="79"/>
      <c r="Y75" s="79"/>
      <c r="Z75" s="79"/>
      <c r="AA75" s="79"/>
      <c r="AB75" s="79"/>
      <c r="AC75" s="79"/>
      <c r="AD75" s="79"/>
      <c r="AE75" s="79"/>
      <c r="AF75" s="79"/>
      <c r="AG75" s="79"/>
      <c r="AH75" s="79"/>
      <c r="AI75" s="79"/>
      <c r="AJ75" s="79"/>
      <c r="AK75" s="79"/>
      <c r="AL75" s="7"/>
      <c r="AM75" s="7"/>
    </row>
    <row r="76" spans="1:39" s="14" customFormat="1" ht="12.75" customHeight="1">
      <c r="A76" s="86" t="s">
        <v>1603</v>
      </c>
      <c r="B76" s="86"/>
      <c r="C76" s="86"/>
      <c r="D76" s="86"/>
      <c r="E76" s="86"/>
      <c r="F76" s="86"/>
      <c r="G76" s="86"/>
      <c r="H76" s="86"/>
      <c r="I76" s="86"/>
      <c r="J76" s="86"/>
      <c r="K76" s="86"/>
      <c r="L76" s="86"/>
      <c r="M76" s="86"/>
      <c r="N76" s="86"/>
      <c r="O76" s="86"/>
      <c r="P76" s="86"/>
      <c r="Q76" s="86"/>
      <c r="R76" s="86"/>
      <c r="S76" s="86"/>
      <c r="T76" s="86"/>
      <c r="U76" s="86"/>
      <c r="V76" s="86"/>
      <c r="W76" s="79"/>
      <c r="X76" s="79"/>
      <c r="Y76" s="79"/>
      <c r="Z76" s="79"/>
      <c r="AA76" s="79"/>
      <c r="AB76" s="79"/>
      <c r="AC76" s="79"/>
      <c r="AD76" s="79"/>
      <c r="AE76" s="79"/>
      <c r="AF76" s="79"/>
      <c r="AG76" s="79"/>
      <c r="AH76" s="79"/>
      <c r="AI76" s="79"/>
      <c r="AJ76" s="79"/>
      <c r="AK76" s="79"/>
      <c r="AL76" s="7"/>
      <c r="AM76" s="7"/>
    </row>
    <row r="77" spans="1:39" s="14" customFormat="1" ht="12.75" customHeight="1">
      <c r="A77" s="83" t="s">
        <v>44</v>
      </c>
      <c r="B77" s="83"/>
      <c r="C77" s="83"/>
      <c r="D77" s="83"/>
      <c r="E77" s="83"/>
      <c r="F77" s="83"/>
      <c r="G77" s="83"/>
      <c r="H77" s="83"/>
      <c r="I77" s="83"/>
      <c r="J77" s="83"/>
      <c r="K77" s="83"/>
      <c r="L77" s="83"/>
      <c r="M77" s="83"/>
      <c r="N77" s="83"/>
      <c r="O77" s="83"/>
      <c r="P77" s="83"/>
      <c r="Q77" s="83"/>
      <c r="R77" s="83"/>
      <c r="S77" s="83"/>
      <c r="T77" s="83"/>
      <c r="U77" s="83"/>
      <c r="V77" s="83"/>
      <c r="W77" s="79"/>
      <c r="X77" s="79"/>
      <c r="Y77" s="79"/>
      <c r="Z77" s="79"/>
      <c r="AA77" s="79"/>
      <c r="AB77" s="79"/>
      <c r="AC77" s="79"/>
      <c r="AD77" s="79"/>
      <c r="AE77" s="79"/>
      <c r="AF77" s="79"/>
      <c r="AG77" s="79"/>
      <c r="AH77" s="79"/>
      <c r="AI77" s="79"/>
      <c r="AJ77" s="79"/>
      <c r="AK77" s="79"/>
      <c r="AL77" s="7"/>
      <c r="AM77" s="7"/>
    </row>
    <row r="78" spans="1:39" s="14" customFormat="1" ht="12.75" customHeight="1">
      <c r="A78" s="86" t="s">
        <v>992</v>
      </c>
      <c r="B78" s="86"/>
      <c r="C78" s="86"/>
      <c r="D78" s="86"/>
      <c r="E78" s="86"/>
      <c r="F78" s="86"/>
      <c r="G78" s="86"/>
      <c r="H78" s="86"/>
      <c r="I78" s="86"/>
      <c r="J78" s="86"/>
      <c r="K78" s="86"/>
      <c r="L78" s="86"/>
      <c r="M78" s="86"/>
      <c r="N78" s="86"/>
      <c r="O78" s="86"/>
      <c r="P78" s="86"/>
      <c r="Q78" s="86"/>
      <c r="R78" s="86"/>
      <c r="S78" s="86"/>
      <c r="T78" s="86"/>
      <c r="U78" s="86"/>
      <c r="V78" s="86"/>
      <c r="W78" s="79"/>
      <c r="X78" s="79"/>
      <c r="Y78" s="79"/>
      <c r="Z78" s="79"/>
      <c r="AA78" s="79"/>
      <c r="AB78" s="79"/>
      <c r="AC78" s="79"/>
      <c r="AD78" s="79"/>
      <c r="AE78" s="79"/>
      <c r="AF78" s="79"/>
      <c r="AG78" s="79"/>
      <c r="AH78" s="79"/>
      <c r="AI78" s="79"/>
      <c r="AJ78" s="79"/>
      <c r="AK78" s="79"/>
      <c r="AL78" s="7"/>
      <c r="AM78" s="7"/>
    </row>
    <row r="79" spans="1:39" s="14" customFormat="1" ht="12" customHeight="1">
      <c r="A79" s="86" t="s">
        <v>993</v>
      </c>
      <c r="B79" s="86"/>
      <c r="C79" s="86"/>
      <c r="D79" s="86"/>
      <c r="E79" s="86"/>
      <c r="F79" s="86"/>
      <c r="G79" s="86"/>
      <c r="H79" s="86"/>
      <c r="I79" s="86"/>
      <c r="J79" s="86"/>
      <c r="K79" s="86"/>
      <c r="L79" s="86"/>
      <c r="M79" s="86"/>
      <c r="N79" s="86"/>
      <c r="O79" s="86"/>
      <c r="P79" s="86"/>
      <c r="Q79" s="86"/>
      <c r="R79" s="86"/>
      <c r="S79" s="86"/>
      <c r="T79" s="86"/>
      <c r="U79" s="86"/>
      <c r="V79" s="86"/>
      <c r="W79" s="79"/>
      <c r="X79" s="79"/>
      <c r="Y79" s="79"/>
      <c r="Z79" s="79"/>
      <c r="AA79" s="79"/>
      <c r="AB79" s="79"/>
      <c r="AC79" s="79"/>
      <c r="AD79" s="79"/>
      <c r="AE79" s="79"/>
      <c r="AF79" s="79"/>
      <c r="AG79" s="79"/>
      <c r="AH79" s="79"/>
      <c r="AI79" s="79"/>
      <c r="AJ79" s="79"/>
      <c r="AK79" s="79"/>
      <c r="AL79" s="7"/>
      <c r="AM79" s="7"/>
    </row>
    <row r="80" spans="1:39" s="14" customFormat="1" ht="12.75" customHeight="1">
      <c r="A80" s="86" t="s">
        <v>1604</v>
      </c>
      <c r="B80" s="86"/>
      <c r="C80" s="86"/>
      <c r="D80" s="86"/>
      <c r="E80" s="86"/>
      <c r="F80" s="86"/>
      <c r="G80" s="86"/>
      <c r="H80" s="86"/>
      <c r="I80" s="86"/>
      <c r="J80" s="86"/>
      <c r="K80" s="86"/>
      <c r="L80" s="86"/>
      <c r="M80" s="86"/>
      <c r="N80" s="86"/>
      <c r="O80" s="86"/>
      <c r="P80" s="86"/>
      <c r="Q80" s="86"/>
      <c r="R80" s="86"/>
      <c r="S80" s="86"/>
      <c r="T80" s="86"/>
      <c r="U80" s="86"/>
      <c r="V80" s="86"/>
      <c r="W80" s="79"/>
      <c r="X80" s="79"/>
      <c r="Y80" s="79"/>
      <c r="Z80" s="79"/>
      <c r="AA80" s="79"/>
      <c r="AB80" s="79"/>
      <c r="AC80" s="79"/>
      <c r="AD80" s="79"/>
      <c r="AE80" s="79"/>
      <c r="AF80" s="79"/>
      <c r="AG80" s="79"/>
      <c r="AH80" s="79"/>
      <c r="AI80" s="79"/>
      <c r="AJ80" s="79"/>
      <c r="AK80" s="79"/>
      <c r="AL80" s="7"/>
      <c r="AM80" s="7"/>
    </row>
    <row r="81" spans="1:39" s="14" customFormat="1" ht="12.75" customHeight="1">
      <c r="A81" s="83" t="s">
        <v>43</v>
      </c>
      <c r="B81" s="83"/>
      <c r="C81" s="83"/>
      <c r="D81" s="83"/>
      <c r="E81" s="83"/>
      <c r="F81" s="83"/>
      <c r="G81" s="83"/>
      <c r="H81" s="83"/>
      <c r="I81" s="83"/>
      <c r="J81" s="83"/>
      <c r="K81" s="83"/>
      <c r="L81" s="83"/>
      <c r="M81" s="83"/>
      <c r="N81" s="83"/>
      <c r="O81" s="83"/>
      <c r="P81" s="83"/>
      <c r="Q81" s="83"/>
      <c r="R81" s="83"/>
      <c r="S81" s="83"/>
      <c r="T81" s="83"/>
      <c r="U81" s="83"/>
      <c r="V81" s="83"/>
      <c r="W81" s="79"/>
      <c r="X81" s="79"/>
      <c r="Y81" s="79"/>
      <c r="Z81" s="79"/>
      <c r="AA81" s="79"/>
      <c r="AB81" s="79"/>
      <c r="AC81" s="79"/>
      <c r="AD81" s="79"/>
      <c r="AE81" s="79"/>
      <c r="AF81" s="79"/>
      <c r="AG81" s="79"/>
      <c r="AH81" s="79"/>
      <c r="AI81" s="79"/>
      <c r="AJ81" s="79"/>
      <c r="AK81" s="79"/>
      <c r="AL81" s="7"/>
      <c r="AM81" s="7"/>
    </row>
    <row r="82" spans="1:39" s="14" customFormat="1" ht="12.75" customHeight="1">
      <c r="A82" s="86" t="s">
        <v>1605</v>
      </c>
      <c r="B82" s="86"/>
      <c r="C82" s="86"/>
      <c r="D82" s="86"/>
      <c r="E82" s="86"/>
      <c r="F82" s="86"/>
      <c r="G82" s="86"/>
      <c r="H82" s="86"/>
      <c r="I82" s="86"/>
      <c r="J82" s="86"/>
      <c r="K82" s="86"/>
      <c r="L82" s="86"/>
      <c r="M82" s="86"/>
      <c r="N82" s="86"/>
      <c r="O82" s="86"/>
      <c r="P82" s="86"/>
      <c r="Q82" s="86"/>
      <c r="R82" s="86"/>
      <c r="S82" s="86"/>
      <c r="T82" s="86"/>
      <c r="U82" s="86"/>
      <c r="V82" s="86"/>
      <c r="W82" s="79"/>
      <c r="X82" s="79"/>
      <c r="Y82" s="79"/>
      <c r="Z82" s="79"/>
      <c r="AA82" s="79"/>
      <c r="AB82" s="79"/>
      <c r="AC82" s="79"/>
      <c r="AD82" s="79"/>
      <c r="AE82" s="79"/>
      <c r="AF82" s="79"/>
      <c r="AG82" s="79"/>
      <c r="AH82" s="79"/>
      <c r="AI82" s="79"/>
      <c r="AJ82" s="79"/>
      <c r="AK82" s="79"/>
      <c r="AL82" s="7"/>
      <c r="AM82" s="7"/>
    </row>
    <row r="83" spans="1:39" s="14" customFormat="1" ht="12.75" customHeight="1">
      <c r="A83" s="83" t="s">
        <v>41</v>
      </c>
      <c r="B83" s="83"/>
      <c r="C83" s="83"/>
      <c r="D83" s="83"/>
      <c r="E83" s="83"/>
      <c r="F83" s="83"/>
      <c r="G83" s="83"/>
      <c r="H83" s="83"/>
      <c r="I83" s="83"/>
      <c r="J83" s="83"/>
      <c r="K83" s="83"/>
      <c r="L83" s="83"/>
      <c r="M83" s="83"/>
      <c r="N83" s="83"/>
      <c r="O83" s="83"/>
      <c r="P83" s="83"/>
      <c r="Q83" s="83"/>
      <c r="R83" s="83"/>
      <c r="S83" s="83"/>
      <c r="T83" s="83"/>
      <c r="U83" s="83"/>
      <c r="V83" s="83"/>
      <c r="W83" s="79"/>
      <c r="X83" s="79"/>
      <c r="Y83" s="79"/>
      <c r="Z83" s="79"/>
      <c r="AA83" s="79"/>
      <c r="AB83" s="79"/>
      <c r="AC83" s="79"/>
      <c r="AD83" s="79"/>
      <c r="AE83" s="79"/>
      <c r="AF83" s="79"/>
      <c r="AG83" s="79"/>
      <c r="AH83" s="79"/>
      <c r="AI83" s="79"/>
      <c r="AJ83" s="79"/>
      <c r="AK83" s="79"/>
      <c r="AL83" s="7"/>
      <c r="AM83" s="7"/>
    </row>
    <row r="84" spans="1:39" s="14" customFormat="1" ht="12.75" customHeight="1">
      <c r="A84" s="86" t="s">
        <v>40</v>
      </c>
      <c r="B84" s="86"/>
      <c r="C84" s="86"/>
      <c r="D84" s="86"/>
      <c r="E84" s="86"/>
      <c r="F84" s="86"/>
      <c r="G84" s="86"/>
      <c r="H84" s="86"/>
      <c r="I84" s="86"/>
      <c r="J84" s="86"/>
      <c r="K84" s="86"/>
      <c r="L84" s="86"/>
      <c r="M84" s="86"/>
      <c r="N84" s="86"/>
      <c r="O84" s="86"/>
      <c r="P84" s="86"/>
      <c r="Q84" s="86"/>
      <c r="R84" s="86"/>
      <c r="S84" s="86"/>
      <c r="T84" s="86"/>
      <c r="U84" s="86"/>
      <c r="V84" s="86"/>
      <c r="W84" s="79"/>
      <c r="X84" s="79"/>
      <c r="Y84" s="79"/>
      <c r="Z84" s="79"/>
      <c r="AA84" s="79"/>
      <c r="AB84" s="79"/>
      <c r="AC84" s="79"/>
      <c r="AD84" s="79"/>
      <c r="AE84" s="79"/>
      <c r="AF84" s="79"/>
      <c r="AG84" s="79"/>
      <c r="AH84" s="79"/>
      <c r="AI84" s="79"/>
      <c r="AJ84" s="79"/>
      <c r="AK84" s="79"/>
      <c r="AL84" s="7"/>
      <c r="AM84" s="7"/>
    </row>
    <row r="85" spans="1:39" s="14" customFormat="1" ht="12.75" customHeight="1">
      <c r="A85" s="86" t="s">
        <v>994</v>
      </c>
      <c r="B85" s="86"/>
      <c r="C85" s="86"/>
      <c r="D85" s="86"/>
      <c r="E85" s="86"/>
      <c r="F85" s="86"/>
      <c r="G85" s="86"/>
      <c r="H85" s="86"/>
      <c r="I85" s="86"/>
      <c r="J85" s="86"/>
      <c r="K85" s="86"/>
      <c r="L85" s="86"/>
      <c r="M85" s="86"/>
      <c r="N85" s="86"/>
      <c r="O85" s="86"/>
      <c r="P85" s="86"/>
      <c r="Q85" s="86"/>
      <c r="R85" s="86"/>
      <c r="S85" s="86"/>
      <c r="T85" s="86"/>
      <c r="U85" s="86"/>
      <c r="V85" s="86"/>
      <c r="W85" s="79"/>
      <c r="X85" s="79"/>
      <c r="Y85" s="79"/>
      <c r="Z85" s="79"/>
      <c r="AA85" s="79"/>
      <c r="AB85" s="79"/>
      <c r="AC85" s="79"/>
      <c r="AD85" s="79"/>
      <c r="AE85" s="79"/>
      <c r="AF85" s="79"/>
      <c r="AG85" s="79"/>
      <c r="AH85" s="79"/>
      <c r="AI85" s="79"/>
      <c r="AJ85" s="79"/>
      <c r="AK85" s="79"/>
      <c r="AL85" s="7"/>
      <c r="AM85" s="7"/>
    </row>
    <row r="86" spans="1:39" s="14" customFormat="1" ht="12.75" customHeight="1">
      <c r="A86" s="86" t="s">
        <v>1606</v>
      </c>
      <c r="B86" s="86"/>
      <c r="C86" s="86"/>
      <c r="D86" s="86"/>
      <c r="E86" s="86"/>
      <c r="F86" s="86"/>
      <c r="G86" s="86"/>
      <c r="H86" s="86"/>
      <c r="I86" s="86"/>
      <c r="J86" s="86"/>
      <c r="K86" s="86"/>
      <c r="L86" s="86"/>
      <c r="M86" s="86"/>
      <c r="N86" s="86"/>
      <c r="O86" s="86"/>
      <c r="P86" s="86"/>
      <c r="Q86" s="86"/>
      <c r="R86" s="86"/>
      <c r="S86" s="86"/>
      <c r="T86" s="86"/>
      <c r="U86" s="86"/>
      <c r="V86" s="86"/>
      <c r="W86" s="79"/>
      <c r="X86" s="79"/>
      <c r="Y86" s="79"/>
      <c r="Z86" s="79"/>
      <c r="AA86" s="79"/>
      <c r="AB86" s="79"/>
      <c r="AC86" s="79"/>
      <c r="AD86" s="79"/>
      <c r="AE86" s="79"/>
      <c r="AF86" s="79"/>
      <c r="AG86" s="79"/>
      <c r="AH86" s="79"/>
      <c r="AI86" s="79"/>
      <c r="AJ86" s="79"/>
      <c r="AK86" s="79"/>
      <c r="AL86" s="7"/>
      <c r="AM86" s="7"/>
    </row>
    <row r="87" spans="1:39" s="14" customFormat="1" ht="12.75" customHeight="1">
      <c r="A87" s="83" t="s">
        <v>39</v>
      </c>
      <c r="B87" s="83"/>
      <c r="C87" s="83"/>
      <c r="D87" s="83"/>
      <c r="E87" s="83"/>
      <c r="F87" s="83"/>
      <c r="G87" s="83"/>
      <c r="H87" s="83"/>
      <c r="I87" s="83"/>
      <c r="J87" s="83"/>
      <c r="K87" s="83"/>
      <c r="L87" s="83"/>
      <c r="M87" s="83"/>
      <c r="N87" s="83"/>
      <c r="O87" s="83"/>
      <c r="P87" s="83"/>
      <c r="Q87" s="83"/>
      <c r="R87" s="83"/>
      <c r="S87" s="83"/>
      <c r="T87" s="83"/>
      <c r="U87" s="83"/>
      <c r="V87" s="83"/>
      <c r="W87" s="79"/>
      <c r="X87" s="79"/>
      <c r="Y87" s="79"/>
      <c r="Z87" s="79"/>
      <c r="AA87" s="79"/>
      <c r="AB87" s="79"/>
      <c r="AC87" s="79"/>
      <c r="AD87" s="79"/>
      <c r="AE87" s="79"/>
      <c r="AF87" s="79"/>
      <c r="AG87" s="79"/>
      <c r="AH87" s="79"/>
      <c r="AI87" s="79"/>
      <c r="AJ87" s="79"/>
      <c r="AK87" s="79"/>
      <c r="AL87" s="7"/>
      <c r="AM87" s="7"/>
    </row>
    <row r="88" spans="1:39" s="14" customFormat="1" ht="25.5" customHeight="1">
      <c r="A88" s="84" t="s">
        <v>38</v>
      </c>
      <c r="B88" s="84"/>
      <c r="C88" s="84"/>
      <c r="D88" s="84"/>
      <c r="E88" s="84"/>
      <c r="F88" s="84"/>
      <c r="G88" s="84"/>
      <c r="H88" s="84"/>
      <c r="I88" s="84"/>
      <c r="J88" s="84"/>
      <c r="K88" s="84"/>
      <c r="L88" s="84"/>
      <c r="M88" s="84"/>
      <c r="N88" s="84"/>
      <c r="O88" s="84"/>
      <c r="P88" s="84"/>
      <c r="Q88" s="84"/>
      <c r="R88" s="84"/>
      <c r="S88" s="84"/>
      <c r="T88" s="84"/>
      <c r="U88" s="84"/>
      <c r="V88" s="84"/>
      <c r="W88" s="79"/>
      <c r="X88" s="79"/>
      <c r="Y88" s="79"/>
      <c r="Z88" s="79"/>
      <c r="AA88" s="79"/>
      <c r="AB88" s="79"/>
      <c r="AC88" s="79"/>
      <c r="AD88" s="79"/>
      <c r="AE88" s="79"/>
      <c r="AF88" s="79"/>
      <c r="AG88" s="79"/>
      <c r="AH88" s="79"/>
      <c r="AI88" s="79"/>
      <c r="AJ88" s="79"/>
      <c r="AK88" s="79"/>
      <c r="AL88" s="7"/>
      <c r="AM88" s="7"/>
    </row>
    <row r="89" spans="1:39" s="14" customFormat="1" ht="25.5" customHeight="1">
      <c r="A89" s="87" t="s">
        <v>995</v>
      </c>
      <c r="B89" s="87"/>
      <c r="C89" s="87"/>
      <c r="D89" s="87"/>
      <c r="E89" s="87"/>
      <c r="F89" s="87"/>
      <c r="G89" s="87"/>
      <c r="H89" s="87"/>
      <c r="I89" s="87"/>
      <c r="J89" s="87"/>
      <c r="K89" s="87"/>
      <c r="L89" s="87"/>
      <c r="M89" s="87"/>
      <c r="N89" s="87"/>
      <c r="O89" s="87"/>
      <c r="P89" s="87"/>
      <c r="Q89" s="87"/>
      <c r="R89" s="87"/>
      <c r="S89" s="87"/>
      <c r="T89" s="87"/>
      <c r="U89" s="87"/>
      <c r="V89" s="87"/>
      <c r="W89" s="79"/>
      <c r="X89" s="79"/>
      <c r="Y89" s="79"/>
      <c r="Z89" s="79"/>
      <c r="AA89" s="79"/>
      <c r="AB89" s="79"/>
      <c r="AC89" s="79"/>
      <c r="AD89" s="79"/>
      <c r="AE89" s="79"/>
      <c r="AF89" s="79"/>
      <c r="AG89" s="79"/>
      <c r="AH89" s="79"/>
      <c r="AI89" s="79"/>
      <c r="AJ89" s="79"/>
      <c r="AK89" s="79"/>
      <c r="AL89" s="7"/>
      <c r="AM89" s="7"/>
    </row>
    <row r="90" spans="1:39" s="14" customFormat="1" ht="12.75" customHeight="1">
      <c r="A90" s="87" t="s">
        <v>1607</v>
      </c>
      <c r="B90" s="87"/>
      <c r="C90" s="87"/>
      <c r="D90" s="87"/>
      <c r="E90" s="87"/>
      <c r="F90" s="87"/>
      <c r="G90" s="87"/>
      <c r="H90" s="87"/>
      <c r="I90" s="87"/>
      <c r="J90" s="87"/>
      <c r="K90" s="87"/>
      <c r="L90" s="87"/>
      <c r="M90" s="87"/>
      <c r="N90" s="87"/>
      <c r="O90" s="87"/>
      <c r="P90" s="87"/>
      <c r="Q90" s="87"/>
      <c r="R90" s="87"/>
      <c r="S90" s="87"/>
      <c r="T90" s="87"/>
      <c r="U90" s="87"/>
      <c r="V90" s="87"/>
      <c r="W90" s="79"/>
      <c r="X90" s="79"/>
      <c r="Y90" s="79"/>
      <c r="Z90" s="79"/>
      <c r="AA90" s="79"/>
      <c r="AB90" s="79"/>
      <c r="AC90" s="79"/>
      <c r="AD90" s="79"/>
      <c r="AE90" s="79"/>
      <c r="AF90" s="79"/>
      <c r="AG90" s="79"/>
      <c r="AH90" s="79"/>
      <c r="AI90" s="79"/>
      <c r="AJ90" s="79"/>
      <c r="AK90" s="79"/>
      <c r="AL90" s="7"/>
      <c r="AM90" s="7"/>
    </row>
    <row r="91" spans="1:39" s="14" customFormat="1" ht="12.75" customHeight="1">
      <c r="A91" s="84" t="s">
        <v>37</v>
      </c>
      <c r="B91" s="84"/>
      <c r="C91" s="84"/>
      <c r="D91" s="84"/>
      <c r="E91" s="84"/>
      <c r="F91" s="84"/>
      <c r="G91" s="84"/>
      <c r="H91" s="84"/>
      <c r="I91" s="84"/>
      <c r="J91" s="84"/>
      <c r="K91" s="84"/>
      <c r="L91" s="84"/>
      <c r="M91" s="84"/>
      <c r="N91" s="84"/>
      <c r="O91" s="84"/>
      <c r="P91" s="84"/>
      <c r="Q91" s="84"/>
      <c r="R91" s="84"/>
      <c r="S91" s="84"/>
      <c r="T91" s="84"/>
      <c r="U91" s="84"/>
      <c r="V91" s="84"/>
      <c r="W91" s="79"/>
      <c r="X91" s="79"/>
      <c r="Y91" s="79"/>
      <c r="Z91" s="79"/>
      <c r="AA91" s="79"/>
      <c r="AB91" s="79"/>
      <c r="AC91" s="79"/>
      <c r="AD91" s="79"/>
      <c r="AE91" s="79"/>
      <c r="AF91" s="79"/>
      <c r="AG91" s="79"/>
      <c r="AH91" s="79"/>
      <c r="AI91" s="79"/>
      <c r="AJ91" s="79"/>
      <c r="AK91" s="79"/>
      <c r="AL91" s="7"/>
      <c r="AM91" s="7"/>
    </row>
    <row r="92" spans="1:39" s="14" customFormat="1" ht="12" customHeight="1">
      <c r="A92" s="88" t="s">
        <v>996</v>
      </c>
      <c r="B92" s="88"/>
      <c r="C92" s="88"/>
      <c r="D92" s="88"/>
      <c r="E92" s="88"/>
      <c r="F92" s="88"/>
      <c r="G92" s="88"/>
      <c r="H92" s="88"/>
      <c r="I92" s="88"/>
      <c r="J92" s="88"/>
      <c r="K92" s="88"/>
      <c r="L92" s="88"/>
      <c r="M92" s="88"/>
      <c r="N92" s="88"/>
      <c r="O92" s="88"/>
      <c r="P92" s="88"/>
      <c r="Q92" s="88"/>
      <c r="R92" s="88"/>
      <c r="S92" s="88"/>
      <c r="T92" s="88"/>
      <c r="U92" s="88"/>
      <c r="V92" s="88"/>
      <c r="W92" s="79"/>
      <c r="X92" s="79"/>
      <c r="Y92" s="79"/>
      <c r="Z92" s="79"/>
      <c r="AA92" s="79"/>
      <c r="AB92" s="79"/>
      <c r="AC92" s="79"/>
      <c r="AD92" s="79"/>
      <c r="AE92" s="79"/>
      <c r="AF92" s="79"/>
      <c r="AG92" s="79"/>
      <c r="AH92" s="79"/>
      <c r="AI92" s="79"/>
      <c r="AJ92" s="79"/>
      <c r="AK92" s="79"/>
      <c r="AL92" s="7"/>
      <c r="AM92" s="7"/>
    </row>
    <row r="93" spans="1:39" s="14" customFormat="1" ht="12.75" customHeight="1">
      <c r="A93" s="87" t="s">
        <v>1608</v>
      </c>
      <c r="B93" s="87"/>
      <c r="C93" s="87"/>
      <c r="D93" s="87"/>
      <c r="E93" s="87"/>
      <c r="F93" s="87"/>
      <c r="G93" s="87"/>
      <c r="H93" s="87"/>
      <c r="I93" s="87"/>
      <c r="J93" s="87"/>
      <c r="K93" s="87"/>
      <c r="L93" s="87"/>
      <c r="M93" s="87"/>
      <c r="N93" s="87"/>
      <c r="O93" s="87"/>
      <c r="P93" s="87"/>
      <c r="Q93" s="87"/>
      <c r="R93" s="87"/>
      <c r="S93" s="87"/>
      <c r="T93" s="87"/>
      <c r="U93" s="87"/>
      <c r="V93" s="87"/>
      <c r="W93" s="79"/>
      <c r="X93" s="79"/>
      <c r="Y93" s="79"/>
      <c r="Z93" s="79"/>
      <c r="AA93" s="79"/>
      <c r="AB93" s="79"/>
      <c r="AC93" s="79"/>
      <c r="AD93" s="79"/>
      <c r="AE93" s="79"/>
      <c r="AF93" s="79"/>
      <c r="AG93" s="79"/>
      <c r="AH93" s="79"/>
      <c r="AI93" s="79"/>
      <c r="AJ93" s="79"/>
      <c r="AK93" s="79"/>
      <c r="AL93" s="7"/>
      <c r="AM93" s="7"/>
    </row>
    <row r="94" spans="1:39" s="14" customFormat="1" ht="12" customHeight="1">
      <c r="A94" s="85" t="s">
        <v>1609</v>
      </c>
      <c r="B94" s="85"/>
      <c r="C94" s="85"/>
      <c r="D94" s="85"/>
      <c r="E94" s="85"/>
      <c r="F94" s="85"/>
      <c r="G94" s="85"/>
      <c r="H94" s="85"/>
      <c r="I94" s="85"/>
      <c r="J94" s="85"/>
      <c r="K94" s="85"/>
      <c r="L94" s="85"/>
      <c r="M94" s="85"/>
      <c r="N94" s="85"/>
      <c r="O94" s="85"/>
      <c r="P94" s="85"/>
      <c r="Q94" s="85"/>
      <c r="R94" s="85"/>
      <c r="S94" s="85"/>
      <c r="T94" s="85"/>
      <c r="U94" s="85"/>
      <c r="V94" s="85"/>
      <c r="W94" s="22"/>
      <c r="X94" s="22"/>
      <c r="Y94" s="22"/>
      <c r="Z94" s="22"/>
      <c r="AA94" s="79"/>
      <c r="AB94" s="79"/>
      <c r="AC94" s="79"/>
      <c r="AD94" s="79"/>
      <c r="AE94" s="79"/>
      <c r="AF94" s="79"/>
      <c r="AG94" s="79"/>
      <c r="AH94" s="79"/>
      <c r="AI94" s="79"/>
      <c r="AJ94" s="79"/>
      <c r="AK94" s="79"/>
      <c r="AL94" s="7"/>
      <c r="AM94" s="7"/>
    </row>
    <row r="95" spans="1:39" s="15" customFormat="1" ht="12.75" customHeight="1">
      <c r="A95" s="84" t="s">
        <v>36</v>
      </c>
      <c r="B95" s="84"/>
      <c r="C95" s="84"/>
      <c r="D95" s="84"/>
      <c r="E95" s="84"/>
      <c r="F95" s="84"/>
      <c r="G95" s="84"/>
      <c r="H95" s="84"/>
      <c r="I95" s="84"/>
      <c r="J95" s="84"/>
      <c r="K95" s="84"/>
      <c r="L95" s="84"/>
      <c r="M95" s="84"/>
      <c r="N95" s="84"/>
      <c r="O95" s="84"/>
      <c r="P95" s="84"/>
      <c r="Q95" s="84"/>
      <c r="R95" s="84"/>
      <c r="S95" s="84"/>
      <c r="T95" s="84"/>
      <c r="U95" s="84"/>
      <c r="V95" s="84"/>
      <c r="W95" s="79"/>
      <c r="X95" s="79"/>
      <c r="Y95" s="79"/>
      <c r="Z95" s="79"/>
      <c r="AA95" s="79"/>
      <c r="AB95" s="79"/>
      <c r="AC95" s="79"/>
      <c r="AD95" s="79"/>
      <c r="AE95" s="79"/>
      <c r="AF95" s="79"/>
      <c r="AG95" s="79"/>
      <c r="AH95" s="79"/>
      <c r="AI95" s="79"/>
      <c r="AJ95" s="79"/>
      <c r="AK95" s="79"/>
      <c r="AL95" s="7"/>
      <c r="AM95" s="7"/>
    </row>
    <row r="96" spans="1:39" s="16" customFormat="1">
      <c r="A96" s="86" t="s">
        <v>1610</v>
      </c>
      <c r="B96" s="86"/>
      <c r="C96" s="86"/>
      <c r="D96" s="86"/>
      <c r="E96" s="86"/>
      <c r="F96" s="86"/>
      <c r="G96" s="86"/>
      <c r="H96" s="86"/>
      <c r="I96" s="86"/>
      <c r="J96" s="86"/>
      <c r="K96" s="86"/>
      <c r="L96" s="86"/>
      <c r="M96" s="86"/>
      <c r="N96" s="86"/>
      <c r="O96" s="86"/>
      <c r="P96" s="86"/>
      <c r="Q96" s="86"/>
      <c r="R96" s="86"/>
      <c r="S96" s="86"/>
      <c r="T96" s="86"/>
      <c r="U96" s="86"/>
      <c r="V96" s="86"/>
      <c r="W96" s="79"/>
      <c r="X96" s="79"/>
      <c r="Y96" s="79"/>
      <c r="Z96" s="79"/>
      <c r="AA96" s="15"/>
      <c r="AB96" s="15"/>
      <c r="AC96" s="15"/>
      <c r="AD96" s="15"/>
      <c r="AE96" s="15"/>
      <c r="AF96" s="15"/>
      <c r="AG96" s="15"/>
      <c r="AH96" s="15"/>
      <c r="AI96" s="15"/>
      <c r="AJ96" s="15"/>
      <c r="AK96" s="15"/>
      <c r="AL96" s="7"/>
      <c r="AM96" s="7"/>
    </row>
  </sheetData>
  <mergeCells count="64">
    <mergeCell ref="A52:V52"/>
    <mergeCell ref="A53:V53"/>
    <mergeCell ref="A54:V54"/>
    <mergeCell ref="A33:V33"/>
    <mergeCell ref="A34:V34"/>
    <mergeCell ref="A35:V35"/>
    <mergeCell ref="A36:V36"/>
    <mergeCell ref="A37:V37"/>
    <mergeCell ref="A38:V38"/>
    <mergeCell ref="A39:V39"/>
    <mergeCell ref="A40:V40"/>
    <mergeCell ref="A41:V41"/>
    <mergeCell ref="A42:V42"/>
    <mergeCell ref="A43:V43"/>
    <mergeCell ref="A44:V44"/>
    <mergeCell ref="A45:V45"/>
    <mergeCell ref="A55:V55"/>
    <mergeCell ref="A56:V56"/>
    <mergeCell ref="A57:V57"/>
    <mergeCell ref="A58:V58"/>
    <mergeCell ref="A59:V59"/>
    <mergeCell ref="A60:V60"/>
    <mergeCell ref="A61:V61"/>
    <mergeCell ref="A62:V62"/>
    <mergeCell ref="A63:V63"/>
    <mergeCell ref="A64:V64"/>
    <mergeCell ref="A73:V73"/>
    <mergeCell ref="A74:V74"/>
    <mergeCell ref="A65:V65"/>
    <mergeCell ref="A66:V66"/>
    <mergeCell ref="A67:V67"/>
    <mergeCell ref="A68:V68"/>
    <mergeCell ref="A69:V69"/>
    <mergeCell ref="A46:V46"/>
    <mergeCell ref="A47:V47"/>
    <mergeCell ref="A48:V48"/>
    <mergeCell ref="A49:V49"/>
    <mergeCell ref="A50:V50"/>
    <mergeCell ref="A51:V51"/>
    <mergeCell ref="A84:V84"/>
    <mergeCell ref="A85:V85"/>
    <mergeCell ref="A86:V86"/>
    <mergeCell ref="A80:V80"/>
    <mergeCell ref="A81:V81"/>
    <mergeCell ref="A82:V82"/>
    <mergeCell ref="A83:V83"/>
    <mergeCell ref="A75:V75"/>
    <mergeCell ref="A76:V76"/>
    <mergeCell ref="A77:V77"/>
    <mergeCell ref="A78:V78"/>
    <mergeCell ref="A79:V79"/>
    <mergeCell ref="A70:V70"/>
    <mergeCell ref="A71:V71"/>
    <mergeCell ref="A72:V72"/>
    <mergeCell ref="A87:V87"/>
    <mergeCell ref="A88:V88"/>
    <mergeCell ref="A94:V94"/>
    <mergeCell ref="A95:V95"/>
    <mergeCell ref="A96:V96"/>
    <mergeCell ref="A89:V89"/>
    <mergeCell ref="A90:V90"/>
    <mergeCell ref="A91:V91"/>
    <mergeCell ref="A92:V92"/>
    <mergeCell ref="A93:V93"/>
  </mergeCells>
  <conditionalFormatting sqref="B2:AN32">
    <cfRule type="containsText" dxfId="10" priority="1" operator="containsText" text="false">
      <formula>NOT(ISERROR(SEARCH("false",B2)))</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242</v>
      </c>
    </row>
    <row r="2" spans="1:7">
      <c r="A2" s="1"/>
    </row>
    <row r="3" spans="1:7" ht="45">
      <c r="A3" s="19" t="s">
        <v>243</v>
      </c>
      <c r="B3" s="19" t="s">
        <v>244</v>
      </c>
      <c r="C3" s="19" t="s">
        <v>245</v>
      </c>
      <c r="D3" s="19" t="s">
        <v>246</v>
      </c>
      <c r="E3" s="19" t="s">
        <v>247</v>
      </c>
      <c r="F3" s="19" t="s">
        <v>248</v>
      </c>
      <c r="G3" s="19" t="s">
        <v>249</v>
      </c>
    </row>
    <row r="4" spans="1:7">
      <c r="A4" t="s">
        <v>250</v>
      </c>
      <c r="B4" s="4">
        <v>21611</v>
      </c>
      <c r="C4" s="4">
        <v>244203</v>
      </c>
      <c r="D4" s="4">
        <v>3584</v>
      </c>
      <c r="E4">
        <v>11.3</v>
      </c>
      <c r="F4">
        <v>5.7</v>
      </c>
      <c r="G4">
        <v>2.4</v>
      </c>
    </row>
    <row r="5" spans="1:7">
      <c r="A5" t="s">
        <v>251</v>
      </c>
      <c r="B5" s="4">
        <v>10147</v>
      </c>
      <c r="C5" s="4">
        <v>121865</v>
      </c>
      <c r="D5" s="4">
        <v>2035</v>
      </c>
      <c r="E5">
        <v>12</v>
      </c>
      <c r="F5">
        <v>6</v>
      </c>
      <c r="G5">
        <v>2.7</v>
      </c>
    </row>
    <row r="6" spans="1:7">
      <c r="A6" t="s">
        <v>252</v>
      </c>
      <c r="B6">
        <v>735</v>
      </c>
      <c r="C6" s="4">
        <v>8137</v>
      </c>
      <c r="D6">
        <v>154</v>
      </c>
      <c r="E6">
        <v>11.1</v>
      </c>
      <c r="F6">
        <v>7.8</v>
      </c>
      <c r="G6">
        <v>2.4</v>
      </c>
    </row>
    <row r="7" spans="1:7">
      <c r="A7" t="s">
        <v>253</v>
      </c>
      <c r="B7">
        <v>854</v>
      </c>
      <c r="C7" s="4">
        <v>12694</v>
      </c>
      <c r="D7">
        <v>220</v>
      </c>
      <c r="E7">
        <v>14.9</v>
      </c>
      <c r="F7">
        <v>4.0999999999999996</v>
      </c>
      <c r="G7">
        <v>3.8</v>
      </c>
    </row>
    <row r="8" spans="1:7">
      <c r="A8" t="s">
        <v>254</v>
      </c>
      <c r="B8" s="4">
        <v>1704</v>
      </c>
      <c r="C8" s="4">
        <v>18728</v>
      </c>
      <c r="D8">
        <v>212</v>
      </c>
      <c r="E8">
        <v>11</v>
      </c>
      <c r="F8">
        <v>4.7</v>
      </c>
      <c r="G8">
        <v>2.2999999999999998</v>
      </c>
    </row>
    <row r="9" spans="1:7">
      <c r="A9" t="s">
        <v>255</v>
      </c>
      <c r="B9" s="4">
        <v>2508</v>
      </c>
      <c r="C9" s="4">
        <v>21580</v>
      </c>
      <c r="D9">
        <v>362</v>
      </c>
      <c r="E9">
        <v>8.6</v>
      </c>
      <c r="F9">
        <v>6.3</v>
      </c>
      <c r="G9">
        <v>2.2999999999999998</v>
      </c>
    </row>
    <row r="10" spans="1:7">
      <c r="A10" t="s">
        <v>256</v>
      </c>
      <c r="B10" s="4">
        <v>3916</v>
      </c>
      <c r="C10" s="4">
        <v>43741</v>
      </c>
      <c r="D10">
        <v>280</v>
      </c>
      <c r="E10">
        <v>11.2</v>
      </c>
      <c r="F10">
        <v>4.5999999999999996</v>
      </c>
      <c r="G10">
        <v>1.3</v>
      </c>
    </row>
    <row r="11" spans="1:7">
      <c r="A11" t="s">
        <v>257</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AEO 2021 7</vt:lpstr>
      <vt:lpstr>AEO 2021 36</vt:lpstr>
      <vt:lpstr>AEO 2021 39</vt:lpstr>
      <vt:lpstr>AEO 2021 45</vt:lpstr>
      <vt:lpstr>AEO 2021 48</vt:lpstr>
      <vt:lpstr>AEO 2021 49</vt:lpstr>
      <vt:lpstr>NTS 1-11</vt:lpstr>
      <vt:lpstr>NRBS 40</vt:lpstr>
      <vt:lpstr>FRA</vt:lpstr>
      <vt:lpstr>Misc</vt:lpstr>
      <vt:lpstr>Annual Service Data_rail only</vt:lpstr>
      <vt:lpstr>Fuel and Energy_rail only</vt:lpstr>
      <vt:lpstr>psgr rail calcs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2024-01-18T22:11:04Z</dcterms:modified>
</cp:coreProperties>
</file>