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B28E472D-517E-4626-9F75-966968E64235}" xr6:coauthVersionLast="47" xr6:coauthVersionMax="47" xr10:uidLastSave="{00000000-0000-0000-0000-000000000000}"/>
  <bookViews>
    <workbookView xWindow="38280" yWindow="-120" windowWidth="29040" windowHeight="17520" tabRatio="955" activeTab="3" xr2:uid="{00000000-000D-0000-FFFF-FFFF00000000}"/>
  </bookViews>
  <sheets>
    <sheet name="About" sheetId="1" r:id="rId1"/>
    <sheet name="Inflation Reduction Act - Elec" sheetId="24" r:id="rId2"/>
    <sheet name="Hydrogen" sheetId="37" r:id="rId3"/>
    <sheet name="Inflation Reduction Act - Hydgn" sheetId="38" r:id="rId4"/>
    <sheet name="Tax Credits" sheetId="25" r:id="rId5"/>
    <sheet name="Solar - Utility PV" sheetId="27" r:id="rId6"/>
    <sheet name="Land-Based Wind" sheetId="26" r:id="rId7"/>
    <sheet name="Subsidies Paid" sheetId="12" r:id="rId8"/>
    <sheet name="AEO 2022 Table 1" sheetId="3" r:id="rId9"/>
    <sheet name="AEO 2023 Table 1" sheetId="21" r:id="rId10"/>
    <sheet name="AEO 2022 Table 8" sheetId="9" r:id="rId11"/>
    <sheet name="AEO 2023 Table 8" sheetId="22" r:id="rId12"/>
    <sheet name="AEO 2022 Table 11" sheetId="6" r:id="rId13"/>
    <sheet name="AEO 2023 Table 11" sheetId="23" r:id="rId14"/>
    <sheet name="Calculations" sheetId="14" r:id="rId15"/>
    <sheet name="Wind PV Calcs" sheetId="20" r:id="rId16"/>
    <sheet name="Monetizing Tax Credit Penalty" sheetId="17" r:id="rId17"/>
    <sheet name="BS-BSfTFpEUP-transportation" sheetId="32" r:id="rId18"/>
    <sheet name="BS-BSfTFpEUP-electricity" sheetId="30" r:id="rId19"/>
    <sheet name="BS-BSfTFpEUP-res-bldgs" sheetId="33" r:id="rId20"/>
    <sheet name="BS-BSfTFpEUP-com-bldgs" sheetId="34" r:id="rId21"/>
    <sheet name="BS-BSfTFpEUP-industry" sheetId="31" r:id="rId22"/>
    <sheet name="BS-BSfTFpEUP-dist-heat-hydgn" sheetId="35" r:id="rId23"/>
    <sheet name="BS-BSfTFpEUP-geoeng" sheetId="29" r:id="rId24"/>
    <sheet name="BS-BSpUEO" sheetId="19" r:id="rId25"/>
    <sheet name="BS-BSpUECB" sheetId="16" r:id="rId26"/>
    <sheet name="BS-DoSpUEO" sheetId="28" r:id="rId27"/>
    <sheet name="JCT Table 1_Notes" sheetId="15" r:id="rId28"/>
  </sheets>
  <externalReferences>
    <externalReference r:id="rId29"/>
  </externalReferences>
  <definedNames>
    <definedName name="dollars_2020_2012">About!$A$81</definedName>
    <definedName name="dollars_2021_2012">[1]About!$A$118</definedName>
    <definedName name="dollars_2022_2012">#REF!</definedName>
    <definedName name="lignite_multiplier">'[1]Hard Coal and Lig Multipliers'!$N$15</definedName>
    <definedName name="nonlignite_multiplier">'[1]Hard Coal and Lig Multipliers'!$N$16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37" l="1"/>
  <c r="D6" i="37"/>
  <c r="C7" i="37"/>
  <c r="D7" i="37"/>
  <c r="B7" i="37"/>
  <c r="B6" i="37"/>
  <c r="F27" i="37"/>
  <c r="E27" i="37"/>
  <c r="D27" i="37"/>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B33" i="38"/>
  <c r="C33" i="38" s="1"/>
  <c r="D33" i="38" s="1"/>
  <c r="E33" i="38" s="1"/>
  <c r="F33" i="38" s="1"/>
  <c r="G33" i="38" s="1"/>
  <c r="H33" i="38" s="1"/>
  <c r="I33" i="38" s="1"/>
  <c r="J33" i="38" s="1"/>
  <c r="K33" i="38" s="1"/>
  <c r="L33" i="38" s="1"/>
  <c r="M33" i="38" s="1"/>
  <c r="N33" i="38" s="1"/>
  <c r="O33" i="38" s="1"/>
  <c r="P33" i="38" s="1"/>
  <c r="Q33" i="38" s="1"/>
  <c r="R33" i="38" s="1"/>
  <c r="S33" i="38" s="1"/>
  <c r="T33" i="38" s="1"/>
  <c r="U33" i="38" s="1"/>
  <c r="V33" i="38" s="1"/>
  <c r="W33" i="38" s="1"/>
  <c r="X33" i="38" s="1"/>
  <c r="Y33" i="38" s="1"/>
  <c r="Z33" i="38" s="1"/>
  <c r="AA33" i="38" s="1"/>
  <c r="AB33" i="38" s="1"/>
  <c r="AC33" i="38" s="1"/>
  <c r="AD33" i="38" s="1"/>
  <c r="AE33" i="38" s="1"/>
  <c r="M32" i="38"/>
  <c r="L32" i="38"/>
  <c r="K32" i="38"/>
  <c r="J32" i="38"/>
  <c r="I32" i="38"/>
  <c r="H32" i="38"/>
  <c r="G32" i="38"/>
  <c r="F32" i="38"/>
  <c r="E28" i="37"/>
  <c r="F28" i="37"/>
  <c r="B12" i="38"/>
  <c r="B13" i="38" s="1"/>
  <c r="F6" i="38"/>
  <c r="B6" i="38"/>
  <c r="B7" i="38" s="1"/>
  <c r="F3" i="38"/>
  <c r="P37" i="37"/>
  <c r="R37" i="37" s="1"/>
  <c r="R38" i="37" s="1"/>
  <c r="O37" i="37"/>
  <c r="O38" i="37" s="1"/>
  <c r="N37" i="37"/>
  <c r="N38" i="37" s="1"/>
  <c r="M37" i="37"/>
  <c r="M38" i="37" s="1"/>
  <c r="L37" i="37"/>
  <c r="L38" i="37" s="1"/>
  <c r="K37" i="37"/>
  <c r="K38" i="37" s="1"/>
  <c r="J37" i="37"/>
  <c r="J38" i="37" s="1"/>
  <c r="I37" i="37"/>
  <c r="I38" i="37" s="1"/>
  <c r="H37" i="37"/>
  <c r="H38" i="37" s="1"/>
  <c r="G37" i="37"/>
  <c r="G38" i="37" s="1"/>
  <c r="F37" i="37"/>
  <c r="F38" i="37" s="1"/>
  <c r="E37" i="37"/>
  <c r="E38" i="37" s="1"/>
  <c r="D37" i="37"/>
  <c r="D38" i="37" s="1"/>
  <c r="C37" i="37"/>
  <c r="C38" i="37" s="1"/>
  <c r="B37" i="37"/>
  <c r="B38" i="37" s="1"/>
  <c r="D28" i="37"/>
  <c r="AC33" i="37" l="1"/>
  <c r="AC28" i="38" s="1"/>
  <c r="AC42" i="38" s="1"/>
  <c r="X37" i="37"/>
  <c r="X38" i="37" s="1"/>
  <c r="AA37" i="37"/>
  <c r="AA38" i="37" s="1"/>
  <c r="AA29" i="38" s="1"/>
  <c r="AA43" i="38" s="1"/>
  <c r="AB37" i="37"/>
  <c r="AB38" i="37" s="1"/>
  <c r="AB29" i="38" s="1"/>
  <c r="AC37" i="37"/>
  <c r="AC38" i="37" s="1"/>
  <c r="AD37" i="37"/>
  <c r="AD38" i="37" s="1"/>
  <c r="AE37" i="37"/>
  <c r="AE38" i="37" s="1"/>
  <c r="W37" i="37"/>
  <c r="W38" i="37" s="1"/>
  <c r="P38" i="37"/>
  <c r="P29" i="38" s="1"/>
  <c r="P43" i="38" s="1"/>
  <c r="Y37" i="37"/>
  <c r="Y38" i="37" s="1"/>
  <c r="Y29" i="38" s="1"/>
  <c r="Y43" i="38" s="1"/>
  <c r="Z37" i="37"/>
  <c r="Z38" i="37" s="1"/>
  <c r="F7" i="38"/>
  <c r="AC29" i="38"/>
  <c r="AC43" i="38" s="1"/>
  <c r="AD29" i="38"/>
  <c r="AD43" i="38" s="1"/>
  <c r="AE29" i="38"/>
  <c r="AE43" i="38" s="1"/>
  <c r="K29" i="38"/>
  <c r="K43" i="38" s="1"/>
  <c r="J29" i="38"/>
  <c r="J43" i="38" s="1"/>
  <c r="S37" i="37"/>
  <c r="S38" i="37" s="1"/>
  <c r="S29" i="38" s="1"/>
  <c r="T37" i="37"/>
  <c r="T38" i="37" s="1"/>
  <c r="T29" i="38" s="1"/>
  <c r="T43" i="38" s="1"/>
  <c r="U37" i="37"/>
  <c r="U38" i="37" s="1"/>
  <c r="U29" i="38" s="1"/>
  <c r="V37" i="37"/>
  <c r="V38" i="37" s="1"/>
  <c r="V29" i="38" s="1"/>
  <c r="V43" i="38" s="1"/>
  <c r="I33" i="37"/>
  <c r="J32" i="37"/>
  <c r="D32" i="37"/>
  <c r="C32" i="37"/>
  <c r="F32" i="37"/>
  <c r="B32" i="37"/>
  <c r="I32" i="37"/>
  <c r="G32" i="37"/>
  <c r="H32" i="37"/>
  <c r="E32" i="37"/>
  <c r="R32" i="37"/>
  <c r="Q32" i="37"/>
  <c r="N32" i="37"/>
  <c r="P32" i="37"/>
  <c r="O32" i="37"/>
  <c r="AA32" i="37"/>
  <c r="Z32" i="37"/>
  <c r="V32" i="37"/>
  <c r="AE32" i="37"/>
  <c r="K32" i="37"/>
  <c r="U32" i="37"/>
  <c r="Y32" i="37"/>
  <c r="M32" i="37"/>
  <c r="AD32" i="37"/>
  <c r="AC32" i="37"/>
  <c r="AB32" i="37"/>
  <c r="W32" i="37"/>
  <c r="X32" i="37"/>
  <c r="T32" i="37"/>
  <c r="L32" i="37"/>
  <c r="R29" i="38"/>
  <c r="R43" i="38" s="1"/>
  <c r="S32" i="37"/>
  <c r="X29" i="38"/>
  <c r="X43" i="38" s="1"/>
  <c r="G29" i="38"/>
  <c r="G43" i="38" s="1"/>
  <c r="H33" i="37"/>
  <c r="G33" i="37"/>
  <c r="F33" i="37"/>
  <c r="E33" i="37"/>
  <c r="D33" i="37"/>
  <c r="C33" i="37"/>
  <c r="J33" i="37"/>
  <c r="B33" i="37"/>
  <c r="AE22" i="32"/>
  <c r="N29" i="38"/>
  <c r="O29" i="38"/>
  <c r="O43" i="38" s="1"/>
  <c r="M29" i="38"/>
  <c r="M43" i="38" s="1"/>
  <c r="C29" i="38"/>
  <c r="C43" i="38" s="1"/>
  <c r="H29" i="38"/>
  <c r="H43" i="38" s="1"/>
  <c r="B29" i="38"/>
  <c r="B43" i="38" s="1"/>
  <c r="D29" i="38"/>
  <c r="D43" i="38" s="1"/>
  <c r="Z29" i="38"/>
  <c r="Z43" i="38" s="1"/>
  <c r="F29" i="38"/>
  <c r="F43" i="38" s="1"/>
  <c r="I29" i="38"/>
  <c r="I43" i="38" s="1"/>
  <c r="AB33" i="37"/>
  <c r="AA33" i="37"/>
  <c r="X33" i="37"/>
  <c r="Y33" i="37"/>
  <c r="Q33" i="37"/>
  <c r="N33" i="37"/>
  <c r="AE33" i="37"/>
  <c r="AD33" i="37"/>
  <c r="Z33" i="37"/>
  <c r="T33" i="37"/>
  <c r="S33" i="37"/>
  <c r="M33" i="37"/>
  <c r="W33" i="37"/>
  <c r="U33" i="37"/>
  <c r="O33" i="37"/>
  <c r="L33" i="37"/>
  <c r="R33" i="37"/>
  <c r="P33" i="37"/>
  <c r="K33" i="37"/>
  <c r="V33" i="37"/>
  <c r="W29" i="38"/>
  <c r="W43" i="38" s="1"/>
  <c r="E29" i="38"/>
  <c r="E43" i="38" s="1"/>
  <c r="L29" i="38"/>
  <c r="L43" i="38" s="1"/>
  <c r="AC22" i="32"/>
  <c r="Q37" i="37"/>
  <c r="Q38" i="37" s="1"/>
  <c r="S22" i="32" l="1"/>
  <c r="S43" i="38"/>
  <c r="N22" i="32"/>
  <c r="N43" i="38"/>
  <c r="U22" i="32"/>
  <c r="U43" i="38"/>
  <c r="AB22" i="32"/>
  <c r="AB43" i="38"/>
  <c r="AC22" i="30"/>
  <c r="P22" i="32"/>
  <c r="K22" i="32"/>
  <c r="AD22" i="32"/>
  <c r="L22" i="32"/>
  <c r="J22" i="32"/>
  <c r="O22" i="32"/>
  <c r="T22" i="32"/>
  <c r="M22" i="32"/>
  <c r="H22" i="32"/>
  <c r="Y22" i="32"/>
  <c r="G22" i="32"/>
  <c r="D22" i="32"/>
  <c r="E22" i="32"/>
  <c r="I28" i="38"/>
  <c r="Q27" i="38"/>
  <c r="F27" i="38"/>
  <c r="F41" i="38" s="1"/>
  <c r="S27" i="38"/>
  <c r="S41" i="38" s="1"/>
  <c r="X28" i="38"/>
  <c r="AA28" i="38"/>
  <c r="AA42" i="38" s="1"/>
  <c r="Q29" i="38"/>
  <c r="Q43" i="38" s="1"/>
  <c r="I22" i="32"/>
  <c r="L27" i="38"/>
  <c r="L41" i="38" s="1"/>
  <c r="E27" i="38"/>
  <c r="E41" i="38" s="1"/>
  <c r="I27" i="38"/>
  <c r="I41" i="38" s="1"/>
  <c r="AD27" i="38"/>
  <c r="AD41" i="38" s="1"/>
  <c r="O27" i="38"/>
  <c r="O41" i="38" s="1"/>
  <c r="C22" i="32"/>
  <c r="AB28" i="38"/>
  <c r="AB42" i="38" s="1"/>
  <c r="R27" i="38"/>
  <c r="R41" i="38" s="1"/>
  <c r="P28" i="38"/>
  <c r="P42" i="38" s="1"/>
  <c r="B28" i="38"/>
  <c r="B42" i="38" s="1"/>
  <c r="G27" i="38"/>
  <c r="G41" i="38" s="1"/>
  <c r="O28" i="38"/>
  <c r="O42" i="38" s="1"/>
  <c r="B27" i="38"/>
  <c r="D28" i="38"/>
  <c r="D42" i="38" s="1"/>
  <c r="W28" i="38"/>
  <c r="W42" i="38" s="1"/>
  <c r="D27" i="38"/>
  <c r="S28" i="38"/>
  <c r="S42" i="38" s="1"/>
  <c r="Y27" i="38"/>
  <c r="Y41" i="38" s="1"/>
  <c r="T28" i="38"/>
  <c r="T42" i="38" s="1"/>
  <c r="U27" i="38"/>
  <c r="Z28" i="38"/>
  <c r="Z42" i="38" s="1"/>
  <c r="K27" i="38"/>
  <c r="K41" i="38" s="1"/>
  <c r="W22" i="32"/>
  <c r="AD28" i="38"/>
  <c r="AE27" i="38"/>
  <c r="AE41" i="38" s="1"/>
  <c r="P27" i="38"/>
  <c r="P41" i="38" s="1"/>
  <c r="V28" i="38"/>
  <c r="R22" i="32"/>
  <c r="T27" i="38"/>
  <c r="T41" i="38" s="1"/>
  <c r="R28" i="38"/>
  <c r="R42" i="38" s="1"/>
  <c r="X27" i="38"/>
  <c r="X41" i="38" s="1"/>
  <c r="L28" i="38"/>
  <c r="L42" i="38" s="1"/>
  <c r="J28" i="38"/>
  <c r="J42" i="38" s="1"/>
  <c r="C28" i="38"/>
  <c r="C42" i="38" s="1"/>
  <c r="E28" i="38"/>
  <c r="E42" i="38" s="1"/>
  <c r="M28" i="38"/>
  <c r="M42" i="38" s="1"/>
  <c r="M27" i="38"/>
  <c r="M41" i="38" s="1"/>
  <c r="B22" i="32"/>
  <c r="J27" i="38"/>
  <c r="J41" i="38" s="1"/>
  <c r="AE28" i="38"/>
  <c r="AE42" i="38" s="1"/>
  <c r="V27" i="38"/>
  <c r="V41" i="38" s="1"/>
  <c r="N28" i="38"/>
  <c r="N42" i="38" s="1"/>
  <c r="Z27" i="38"/>
  <c r="Z41" i="38" s="1"/>
  <c r="Y28" i="38"/>
  <c r="Y42" i="38" s="1"/>
  <c r="N27" i="38"/>
  <c r="N41" i="38" s="1"/>
  <c r="K28" i="38"/>
  <c r="K42" i="38" s="1"/>
  <c r="H27" i="38"/>
  <c r="H41" i="38" s="1"/>
  <c r="F22" i="32"/>
  <c r="W27" i="38"/>
  <c r="W41" i="38" s="1"/>
  <c r="Z22" i="32"/>
  <c r="AB27" i="38"/>
  <c r="AB41" i="38" s="1"/>
  <c r="U28" i="38"/>
  <c r="U42" i="38" s="1"/>
  <c r="AC27" i="38"/>
  <c r="AC41" i="38" s="1"/>
  <c r="C27" i="38"/>
  <c r="C41" i="38" s="1"/>
  <c r="F28" i="38"/>
  <c r="AA22" i="32"/>
  <c r="G28" i="38"/>
  <c r="G42" i="38" s="1"/>
  <c r="H28" i="38"/>
  <c r="H42" i="38" s="1"/>
  <c r="V22" i="32"/>
  <c r="Q28" i="38"/>
  <c r="Q42" i="38" s="1"/>
  <c r="X22" i="32"/>
  <c r="AA27" i="38"/>
  <c r="AA41" i="38" s="1"/>
  <c r="V22" i="30" l="1"/>
  <c r="V42" i="38"/>
  <c r="D22" i="31"/>
  <c r="D41" i="38"/>
  <c r="Q22" i="31"/>
  <c r="Q41" i="38"/>
  <c r="I22" i="30"/>
  <c r="I42" i="38"/>
  <c r="X22" i="30"/>
  <c r="X42" i="38"/>
  <c r="F22" i="30"/>
  <c r="F42" i="38"/>
  <c r="AD22" i="30"/>
  <c r="AD42" i="38"/>
  <c r="U22" i="31"/>
  <c r="U41" i="38"/>
  <c r="K22" i="30"/>
  <c r="O22" i="30"/>
  <c r="R22" i="30"/>
  <c r="T22" i="31"/>
  <c r="Y22" i="31"/>
  <c r="S22" i="31"/>
  <c r="Z22" i="31"/>
  <c r="Q22" i="32"/>
  <c r="J22" i="30"/>
  <c r="E22" i="31"/>
  <c r="M22" i="31"/>
  <c r="T22" i="30"/>
  <c r="P22" i="31"/>
  <c r="P22" i="30"/>
  <c r="W22" i="30"/>
  <c r="N22" i="31"/>
  <c r="E22" i="30"/>
  <c r="AE22" i="31"/>
  <c r="D22" i="30"/>
  <c r="AD22" i="31"/>
  <c r="B22" i="30"/>
  <c r="F22" i="31"/>
  <c r="C22" i="31"/>
  <c r="N22" i="30"/>
  <c r="AB22" i="31"/>
  <c r="AE22" i="30"/>
  <c r="AA22" i="30"/>
  <c r="K22" i="31"/>
  <c r="L22" i="31"/>
  <c r="U22" i="30"/>
  <c r="AA22" i="31"/>
  <c r="J22" i="31"/>
  <c r="H22" i="31"/>
  <c r="C22" i="30"/>
  <c r="AC22" i="31"/>
  <c r="Z22" i="30"/>
  <c r="X22" i="31"/>
  <c r="S22" i="30"/>
  <c r="M22" i="30"/>
  <c r="O22" i="31"/>
  <c r="I22" i="31"/>
  <c r="Y22" i="30"/>
  <c r="L22" i="30"/>
  <c r="G22" i="31"/>
  <c r="V22" i="31"/>
  <c r="R22" i="31"/>
  <c r="W22" i="31"/>
  <c r="Q22" i="30"/>
  <c r="AB22" i="30"/>
  <c r="H22" i="30"/>
  <c r="G22" i="30"/>
  <c r="C122" i="24" l="1"/>
  <c r="D122" i="24"/>
  <c r="E122" i="24"/>
  <c r="F122" i="24"/>
  <c r="G122" i="24"/>
  <c r="H122" i="24"/>
  <c r="I122" i="24"/>
  <c r="J122" i="24"/>
  <c r="K122" i="24"/>
  <c r="B122" i="24"/>
  <c r="E8" i="19" l="1"/>
  <c r="F8" i="19"/>
  <c r="D8" i="19"/>
  <c r="N5" i="19"/>
  <c r="O5" i="19"/>
  <c r="P5" i="19"/>
  <c r="Q5" i="19"/>
  <c r="R5" i="19"/>
  <c r="S5" i="19"/>
  <c r="T5" i="19"/>
  <c r="U5" i="19"/>
  <c r="V5" i="19"/>
  <c r="W5" i="19"/>
  <c r="X5" i="19"/>
  <c r="Y5" i="19"/>
  <c r="Z5" i="19"/>
  <c r="AA5" i="19"/>
  <c r="AB5" i="19"/>
  <c r="AC5" i="19"/>
  <c r="AD5" i="19"/>
  <c r="AE5" i="19"/>
  <c r="C130" i="24"/>
  <c r="C147" i="24" s="1"/>
  <c r="D130" i="24"/>
  <c r="D147" i="24" s="1"/>
  <c r="E130" i="24"/>
  <c r="E147" i="24" s="1"/>
  <c r="F130" i="24"/>
  <c r="F147" i="24" s="1"/>
  <c r="G130" i="24"/>
  <c r="G147" i="24" s="1"/>
  <c r="H130" i="24"/>
  <c r="H147" i="24" s="1"/>
  <c r="I130" i="24"/>
  <c r="I147" i="24" s="1"/>
  <c r="J130" i="24"/>
  <c r="J147" i="24" s="1"/>
  <c r="K130" i="24"/>
  <c r="K147" i="24" s="1"/>
  <c r="L130" i="24"/>
  <c r="L147" i="24" s="1"/>
  <c r="M130" i="24"/>
  <c r="M147" i="24" s="1"/>
  <c r="N130" i="24"/>
  <c r="N147" i="24" s="1"/>
  <c r="O130" i="24"/>
  <c r="O147" i="24" s="1"/>
  <c r="P130" i="24"/>
  <c r="P147" i="24" s="1"/>
  <c r="Q130" i="24"/>
  <c r="Q147" i="24" s="1"/>
  <c r="R130" i="24"/>
  <c r="R147" i="24" s="1"/>
  <c r="S130" i="24"/>
  <c r="S147" i="24" s="1"/>
  <c r="T130" i="24"/>
  <c r="T147" i="24" s="1"/>
  <c r="U130" i="24"/>
  <c r="U147" i="24" s="1"/>
  <c r="V130" i="24"/>
  <c r="V147" i="24" s="1"/>
  <c r="W130" i="24"/>
  <c r="W147" i="24" s="1"/>
  <c r="X130" i="24"/>
  <c r="X147" i="24" s="1"/>
  <c r="Y130" i="24"/>
  <c r="Y147" i="24" s="1"/>
  <c r="Z130" i="24"/>
  <c r="Z147" i="24" s="1"/>
  <c r="AA130" i="24"/>
  <c r="AA147" i="24" s="1"/>
  <c r="AB130" i="24"/>
  <c r="AB147" i="24" s="1"/>
  <c r="AC130" i="24"/>
  <c r="AC147" i="24" s="1"/>
  <c r="C131" i="24"/>
  <c r="C150" i="24" s="1"/>
  <c r="D131" i="24"/>
  <c r="D150" i="24" s="1"/>
  <c r="E131" i="24"/>
  <c r="E150" i="24" s="1"/>
  <c r="F131" i="24"/>
  <c r="F150" i="24" s="1"/>
  <c r="G131" i="24"/>
  <c r="G150" i="24" s="1"/>
  <c r="H131" i="24"/>
  <c r="H150" i="24" s="1"/>
  <c r="I131" i="24"/>
  <c r="I150" i="24" s="1"/>
  <c r="J131" i="24"/>
  <c r="J150" i="24" s="1"/>
  <c r="K131" i="24"/>
  <c r="K150" i="24" s="1"/>
  <c r="L131" i="24"/>
  <c r="L150" i="24" s="1"/>
  <c r="M131" i="24"/>
  <c r="M150" i="24" s="1"/>
  <c r="N131" i="24"/>
  <c r="N150" i="24" s="1"/>
  <c r="O131" i="24"/>
  <c r="O150" i="24" s="1"/>
  <c r="P131" i="24"/>
  <c r="P150" i="24" s="1"/>
  <c r="Q131" i="24"/>
  <c r="Q150" i="24" s="1"/>
  <c r="R131" i="24"/>
  <c r="R150" i="24" s="1"/>
  <c r="S131" i="24"/>
  <c r="S150" i="24" s="1"/>
  <c r="T131" i="24"/>
  <c r="T150" i="24" s="1"/>
  <c r="U131" i="24"/>
  <c r="U150" i="24" s="1"/>
  <c r="V131" i="24"/>
  <c r="V150" i="24" s="1"/>
  <c r="W131" i="24"/>
  <c r="W150" i="24" s="1"/>
  <c r="X131" i="24"/>
  <c r="X150" i="24" s="1"/>
  <c r="Y131" i="24"/>
  <c r="Y150" i="24" s="1"/>
  <c r="Z131" i="24"/>
  <c r="Z150" i="24" s="1"/>
  <c r="AA131" i="24"/>
  <c r="AA150" i="24" s="1"/>
  <c r="AB131" i="24"/>
  <c r="AB150" i="24" s="1"/>
  <c r="AC131" i="24"/>
  <c r="AC150" i="24" s="1"/>
  <c r="C132" i="24"/>
  <c r="C153" i="24" s="1"/>
  <c r="D132" i="24"/>
  <c r="D153" i="24" s="1"/>
  <c r="E132" i="24"/>
  <c r="E153" i="24" s="1"/>
  <c r="F132" i="24"/>
  <c r="F153" i="24" s="1"/>
  <c r="G132" i="24"/>
  <c r="G153" i="24" s="1"/>
  <c r="H132" i="24"/>
  <c r="H153" i="24" s="1"/>
  <c r="I132" i="24"/>
  <c r="I153" i="24" s="1"/>
  <c r="J132" i="24"/>
  <c r="J153" i="24" s="1"/>
  <c r="K132" i="24"/>
  <c r="K153" i="24" s="1"/>
  <c r="L132" i="24"/>
  <c r="L153" i="24" s="1"/>
  <c r="M132" i="24"/>
  <c r="M153" i="24" s="1"/>
  <c r="N132" i="24"/>
  <c r="N153" i="24" s="1"/>
  <c r="O132" i="24"/>
  <c r="O153" i="24" s="1"/>
  <c r="P132" i="24"/>
  <c r="P153" i="24" s="1"/>
  <c r="Q132" i="24"/>
  <c r="Q153" i="24" s="1"/>
  <c r="R132" i="24"/>
  <c r="R153" i="24" s="1"/>
  <c r="S132" i="24"/>
  <c r="S153" i="24" s="1"/>
  <c r="T132" i="24"/>
  <c r="T153" i="24" s="1"/>
  <c r="U132" i="24"/>
  <c r="U153" i="24" s="1"/>
  <c r="V132" i="24"/>
  <c r="V153" i="24" s="1"/>
  <c r="W132" i="24"/>
  <c r="W153" i="24" s="1"/>
  <c r="X132" i="24"/>
  <c r="X153" i="24" s="1"/>
  <c r="Y132" i="24"/>
  <c r="Y153" i="24" s="1"/>
  <c r="Z132" i="24"/>
  <c r="Z153" i="24" s="1"/>
  <c r="AA132" i="24"/>
  <c r="AA153" i="24" s="1"/>
  <c r="AB132" i="24"/>
  <c r="AB153" i="24" s="1"/>
  <c r="AC132" i="24"/>
  <c r="AC153" i="24" s="1"/>
  <c r="B132" i="24"/>
  <c r="B153" i="24" s="1"/>
  <c r="B131" i="24"/>
  <c r="B150" i="24" s="1"/>
  <c r="B130" i="24"/>
  <c r="B147" i="24" s="1"/>
  <c r="B112" i="24"/>
  <c r="B129" i="24" s="1"/>
  <c r="L164" i="24"/>
  <c r="M164" i="24"/>
  <c r="N164" i="24"/>
  <c r="O164" i="24"/>
  <c r="P164" i="24"/>
  <c r="Q164" i="24"/>
  <c r="R164" i="24"/>
  <c r="S164" i="24"/>
  <c r="C164" i="24"/>
  <c r="D164" i="24"/>
  <c r="E164" i="24"/>
  <c r="F164" i="24"/>
  <c r="G164" i="24"/>
  <c r="H164" i="24"/>
  <c r="I164" i="24"/>
  <c r="J164" i="24"/>
  <c r="K164" i="24"/>
  <c r="T164" i="24"/>
  <c r="U164" i="24"/>
  <c r="V164" i="24"/>
  <c r="W164" i="24"/>
  <c r="X164" i="24"/>
  <c r="Y164" i="24"/>
  <c r="Z164" i="24"/>
  <c r="AA164" i="24"/>
  <c r="AB164" i="24"/>
  <c r="AC164" i="24"/>
  <c r="B164" i="24"/>
  <c r="C157" i="24"/>
  <c r="D157" i="24"/>
  <c r="E157" i="24"/>
  <c r="F157" i="24"/>
  <c r="G157" i="24"/>
  <c r="H157" i="24"/>
  <c r="I157" i="24"/>
  <c r="J157" i="24"/>
  <c r="K157" i="24"/>
  <c r="L157" i="24"/>
  <c r="M157" i="24"/>
  <c r="N157" i="24"/>
  <c r="O157" i="24"/>
  <c r="P157" i="24"/>
  <c r="Q157" i="24"/>
  <c r="R157" i="24"/>
  <c r="S157" i="24"/>
  <c r="T157" i="24"/>
  <c r="U157" i="24"/>
  <c r="V157" i="24"/>
  <c r="W157" i="24"/>
  <c r="X157" i="24"/>
  <c r="Y157" i="24"/>
  <c r="Z157" i="24"/>
  <c r="AA157" i="24"/>
  <c r="AB157" i="24"/>
  <c r="AC157" i="24"/>
  <c r="B157" i="24"/>
  <c r="C113" i="24"/>
  <c r="D113" i="24"/>
  <c r="E113" i="24"/>
  <c r="F113" i="24"/>
  <c r="G113" i="24"/>
  <c r="H113" i="24"/>
  <c r="I113" i="24"/>
  <c r="J113" i="24"/>
  <c r="K113" i="24"/>
  <c r="L113" i="24"/>
  <c r="M113" i="24"/>
  <c r="N113" i="24"/>
  <c r="O113" i="24"/>
  <c r="P113" i="24"/>
  <c r="Q113" i="24"/>
  <c r="R113" i="24"/>
  <c r="S113" i="24"/>
  <c r="T113" i="24"/>
  <c r="U113" i="24"/>
  <c r="V113" i="24"/>
  <c r="W113" i="24"/>
  <c r="X113" i="24"/>
  <c r="Y113" i="24"/>
  <c r="Z113" i="24"/>
  <c r="AA113" i="24"/>
  <c r="AB113" i="24"/>
  <c r="AC113" i="24"/>
  <c r="B113" i="24"/>
  <c r="C112" i="24"/>
  <c r="C129" i="24" s="1"/>
  <c r="D112" i="24"/>
  <c r="D129" i="24" s="1"/>
  <c r="E112" i="24"/>
  <c r="E129" i="24" s="1"/>
  <c r="F112" i="24"/>
  <c r="F129" i="24" s="1"/>
  <c r="G112" i="24"/>
  <c r="G129" i="24" s="1"/>
  <c r="H112" i="24"/>
  <c r="H129" i="24" s="1"/>
  <c r="I112" i="24"/>
  <c r="I129" i="24" s="1"/>
  <c r="J112" i="24"/>
  <c r="J129" i="24" s="1"/>
  <c r="K112" i="24"/>
  <c r="K129" i="24" s="1"/>
  <c r="L112" i="24"/>
  <c r="L129" i="24" s="1"/>
  <c r="M112" i="24"/>
  <c r="M129" i="24" s="1"/>
  <c r="N112" i="24"/>
  <c r="N129" i="24" s="1"/>
  <c r="O112" i="24"/>
  <c r="O129" i="24" s="1"/>
  <c r="P112" i="24"/>
  <c r="P129" i="24" s="1"/>
  <c r="Q112" i="24"/>
  <c r="Q129" i="24" s="1"/>
  <c r="R112" i="24"/>
  <c r="R129" i="24" s="1"/>
  <c r="S112" i="24"/>
  <c r="S129" i="24" s="1"/>
  <c r="T112" i="24"/>
  <c r="T129" i="24" s="1"/>
  <c r="U112" i="24"/>
  <c r="U129" i="24" s="1"/>
  <c r="V112" i="24"/>
  <c r="V129" i="24" s="1"/>
  <c r="W112" i="24"/>
  <c r="W129" i="24" s="1"/>
  <c r="X112" i="24"/>
  <c r="X129" i="24" s="1"/>
  <c r="Y112" i="24"/>
  <c r="Y129" i="24" s="1"/>
  <c r="Z112" i="24"/>
  <c r="Z129" i="24" s="1"/>
  <c r="AA112" i="24"/>
  <c r="AA129" i="24" s="1"/>
  <c r="AB112" i="24"/>
  <c r="AB129" i="24" s="1"/>
  <c r="AC112" i="24"/>
  <c r="AC129" i="24" s="1"/>
  <c r="A8" i="24" l="1"/>
  <c r="C22" i="29" l="1"/>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4"/>
  <c r="N22" i="34"/>
  <c r="O22" i="34"/>
  <c r="P22" i="34"/>
  <c r="Q22" i="34"/>
  <c r="R22" i="34"/>
  <c r="S22" i="34"/>
  <c r="T22" i="34"/>
  <c r="U22" i="34"/>
  <c r="V22" i="34"/>
  <c r="W22" i="34"/>
  <c r="X22" i="34"/>
  <c r="Y22" i="34"/>
  <c r="Z22" i="34"/>
  <c r="AA22" i="34"/>
  <c r="AB22" i="34"/>
  <c r="AC22" i="34"/>
  <c r="AD22" i="34"/>
  <c r="AE22" i="34"/>
  <c r="B22" i="34"/>
  <c r="C22" i="33"/>
  <c r="N22" i="33"/>
  <c r="O22" i="33"/>
  <c r="P22" i="33"/>
  <c r="Q22" i="33"/>
  <c r="R22" i="33"/>
  <c r="S22" i="33"/>
  <c r="T22" i="33"/>
  <c r="U22" i="33"/>
  <c r="V22" i="33"/>
  <c r="W22" i="33"/>
  <c r="X22" i="33"/>
  <c r="Y22" i="33"/>
  <c r="Z22" i="33"/>
  <c r="AA22" i="33"/>
  <c r="AB22" i="33"/>
  <c r="AC22" i="33"/>
  <c r="AD22" i="33"/>
  <c r="AE22" i="33"/>
  <c r="B22" i="33"/>
  <c r="G22" i="35"/>
  <c r="I22" i="35"/>
  <c r="L22" i="35"/>
  <c r="K22" i="29" l="1"/>
  <c r="M22" i="29"/>
  <c r="J22" i="29"/>
  <c r="F22" i="29"/>
  <c r="D22" i="35"/>
  <c r="L22" i="29"/>
  <c r="I22" i="29"/>
  <c r="H22" i="29"/>
  <c r="G22" i="29"/>
  <c r="E22" i="29"/>
  <c r="M22" i="35"/>
  <c r="K22" i="35"/>
  <c r="J22" i="35"/>
  <c r="H22" i="35"/>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29" l="1"/>
  <c r="L22" i="34"/>
  <c r="L22" i="33"/>
  <c r="G22" i="34"/>
  <c r="G22" i="33"/>
  <c r="K22" i="34"/>
  <c r="K22" i="33"/>
  <c r="H22" i="34"/>
  <c r="H22" i="33"/>
  <c r="F22" i="35"/>
  <c r="J22" i="34"/>
  <c r="J22" i="33"/>
  <c r="I22" i="34"/>
  <c r="I22" i="33"/>
  <c r="E22" i="35"/>
  <c r="M22" i="34"/>
  <c r="M22" i="33"/>
  <c r="D22" i="33"/>
  <c r="D22" i="34"/>
  <c r="E22" i="34" l="1"/>
  <c r="E22" i="33"/>
  <c r="F22" i="34"/>
  <c r="F22" i="33"/>
  <c r="B9" i="16"/>
  <c r="C8" i="16" l="1"/>
  <c r="B8" i="16"/>
  <c r="B99" i="24"/>
  <c r="B46" i="24" l="1"/>
  <c r="C15" i="16" l="1"/>
  <c r="B15" i="16"/>
  <c r="C11" i="16"/>
  <c r="B11" i="16"/>
  <c r="C9" i="16"/>
  <c r="E5" i="19"/>
  <c r="F5" i="19"/>
  <c r="G5" i="19"/>
  <c r="H5" i="19"/>
  <c r="I5" i="19"/>
  <c r="J5" i="19"/>
  <c r="K5" i="19"/>
  <c r="L5" i="19"/>
  <c r="M5" i="19"/>
  <c r="D5" i="19"/>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Y11" i="16" l="1"/>
  <c r="C5" i="19"/>
  <c r="B5" i="19"/>
  <c r="Y15" i="16"/>
  <c r="X15" i="16"/>
  <c r="W15" i="16"/>
  <c r="V15" i="16"/>
  <c r="U15" i="16"/>
  <c r="T15" i="16"/>
  <c r="S15" i="16"/>
  <c r="R15" i="16"/>
  <c r="Q15" i="16"/>
  <c r="P15" i="16"/>
  <c r="O15" i="16"/>
  <c r="N15" i="16"/>
  <c r="M15" i="16"/>
  <c r="L15" i="16"/>
  <c r="K15" i="16"/>
  <c r="J15" i="16"/>
  <c r="I15" i="16"/>
  <c r="H15" i="16"/>
  <c r="G15" i="16"/>
  <c r="F15" i="16"/>
  <c r="X11" i="16"/>
  <c r="W11" i="16"/>
  <c r="V11" i="16"/>
  <c r="U11" i="16"/>
  <c r="T11" i="16"/>
  <c r="S11" i="16"/>
  <c r="R11" i="16"/>
  <c r="Q11" i="16"/>
  <c r="P11" i="16"/>
  <c r="O11" i="16"/>
  <c r="N11" i="16"/>
  <c r="M11" i="16"/>
  <c r="L11" i="16"/>
  <c r="K11" i="16"/>
  <c r="J11" i="16"/>
  <c r="I11" i="16"/>
  <c r="H11" i="16"/>
  <c r="G11" i="16"/>
  <c r="Y9" i="16"/>
  <c r="X9" i="16"/>
  <c r="W9" i="16"/>
  <c r="V9" i="16"/>
  <c r="U9" i="16"/>
  <c r="T9" i="16"/>
  <c r="S9" i="16"/>
  <c r="R9" i="16"/>
  <c r="Q9" i="16"/>
  <c r="P9" i="16"/>
  <c r="O9" i="16"/>
  <c r="N9" i="16"/>
  <c r="M9" i="16"/>
  <c r="L9" i="16"/>
  <c r="K9" i="16"/>
  <c r="J9" i="16"/>
  <c r="I9" i="16"/>
  <c r="H9" i="16"/>
  <c r="G9" i="16"/>
  <c r="F9" i="16"/>
  <c r="B100" i="24"/>
  <c r="B69" i="24"/>
  <c r="B5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K117" i="24" l="1"/>
  <c r="Y117" i="24"/>
  <c r="G117" i="24"/>
  <c r="H117" i="24"/>
  <c r="AC117" i="24"/>
  <c r="AE7" i="19" s="1"/>
  <c r="J117" i="24"/>
  <c r="L7" i="19" s="1"/>
  <c r="L117" i="24"/>
  <c r="N7" i="19" s="1"/>
  <c r="M117" i="24"/>
  <c r="O7" i="19" s="1"/>
  <c r="N117" i="24"/>
  <c r="P7" i="19" s="1"/>
  <c r="O117" i="24"/>
  <c r="Q7" i="19" s="1"/>
  <c r="P117" i="24"/>
  <c r="R7" i="19" s="1"/>
  <c r="R117" i="24"/>
  <c r="T7" i="19" s="1"/>
  <c r="S117" i="24"/>
  <c r="U7" i="19" s="1"/>
  <c r="D117" i="24"/>
  <c r="F7" i="19" s="1"/>
  <c r="E117" i="24"/>
  <c r="G7" i="19" s="1"/>
  <c r="AB117" i="24"/>
  <c r="AD7" i="19" s="1"/>
  <c r="I117" i="24"/>
  <c r="K7" i="19" s="1"/>
  <c r="B117" i="24"/>
  <c r="D7" i="19" s="1"/>
  <c r="Q117" i="24"/>
  <c r="S7" i="19" s="1"/>
  <c r="X117" i="24"/>
  <c r="Z7" i="19" s="1"/>
  <c r="F117" i="24"/>
  <c r="H7" i="19" s="1"/>
  <c r="Z117" i="24"/>
  <c r="AB7" i="19" s="1"/>
  <c r="AA117" i="24"/>
  <c r="AC7" i="19" s="1"/>
  <c r="Q119" i="24"/>
  <c r="T117" i="24"/>
  <c r="V7" i="19" s="1"/>
  <c r="U117" i="24"/>
  <c r="V117" i="24"/>
  <c r="C117" i="24"/>
  <c r="E7" i="19" s="1"/>
  <c r="W117" i="24"/>
  <c r="Y7" i="19" s="1"/>
  <c r="W7" i="19"/>
  <c r="X7" i="19"/>
  <c r="AA7" i="19"/>
  <c r="I7" i="19"/>
  <c r="J7" i="19"/>
  <c r="M7" i="19"/>
  <c r="F11" i="16"/>
  <c r="AG14" i="14"/>
  <c r="AC14" i="14"/>
  <c r="V14" i="14"/>
  <c r="AD14" i="14"/>
  <c r="W14" i="14"/>
  <c r="AE14" i="14"/>
  <c r="X14" i="14"/>
  <c r="AF14" i="14"/>
  <c r="Y14" i="14"/>
  <c r="Z14" i="14"/>
  <c r="AA14" i="14"/>
  <c r="AB14" i="14"/>
  <c r="B73" i="24"/>
  <c r="B70" i="24"/>
  <c r="H79" i="24" s="1"/>
  <c r="R79" i="24" s="1"/>
  <c r="R80" i="24" s="1"/>
  <c r="K14" i="14"/>
  <c r="S14" i="14"/>
  <c r="Q14" i="14"/>
  <c r="R14" i="14"/>
  <c r="L14" i="14"/>
  <c r="M14" i="14"/>
  <c r="U14" i="14"/>
  <c r="J14" i="14"/>
  <c r="N14" i="14"/>
  <c r="P14" i="14"/>
  <c r="T14" i="14"/>
  <c r="O14" i="14"/>
  <c r="H14" i="14"/>
  <c r="I14" i="14"/>
  <c r="E9" i="16"/>
  <c r="B79" i="24"/>
  <c r="B80" i="24" s="1"/>
  <c r="E15" i="16"/>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S8" i="19" l="1"/>
  <c r="Z9" i="16"/>
  <c r="Z11" i="16"/>
  <c r="Z15" i="16"/>
  <c r="C73" i="24"/>
  <c r="H73" i="24"/>
  <c r="D11" i="16"/>
  <c r="E11" i="16"/>
  <c r="X79" i="24"/>
  <c r="X80" i="24" s="1"/>
  <c r="W119" i="24" s="1"/>
  <c r="W79" i="24"/>
  <c r="W80" i="24" s="1"/>
  <c r="V119" i="24" s="1"/>
  <c r="Y79" i="24"/>
  <c r="Y80" i="24" s="1"/>
  <c r="X119" i="24" s="1"/>
  <c r="L79" i="24"/>
  <c r="L80" i="24" s="1"/>
  <c r="K119" i="24" s="1"/>
  <c r="Z79" i="24"/>
  <c r="Z80" i="24" s="1"/>
  <c r="Y119" i="24" s="1"/>
  <c r="V79" i="24"/>
  <c r="V80" i="24" s="1"/>
  <c r="U119" i="24" s="1"/>
  <c r="O79" i="24"/>
  <c r="O80" i="24" s="1"/>
  <c r="N119" i="24" s="1"/>
  <c r="D9" i="16"/>
  <c r="C79" i="24"/>
  <c r="C80" i="24" s="1"/>
  <c r="B144" i="24" s="1"/>
  <c r="T79" i="24"/>
  <c r="T80" i="24" s="1"/>
  <c r="AD79" i="24"/>
  <c r="AD80" i="24" s="1"/>
  <c r="AC119" i="24" s="1"/>
  <c r="I79" i="24"/>
  <c r="I80" i="24" s="1"/>
  <c r="H119" i="24" s="1"/>
  <c r="U79" i="24"/>
  <c r="U80" i="24" s="1"/>
  <c r="T119" i="24" s="1"/>
  <c r="Q79" i="24"/>
  <c r="Q80" i="24" s="1"/>
  <c r="P119" i="24" s="1"/>
  <c r="AB79" i="24"/>
  <c r="AB80" i="24" s="1"/>
  <c r="AA119" i="24" s="1"/>
  <c r="J79" i="24"/>
  <c r="J80" i="24" s="1"/>
  <c r="I119" i="24" s="1"/>
  <c r="M79" i="24"/>
  <c r="M80" i="24" s="1"/>
  <c r="L119" i="24" s="1"/>
  <c r="K79" i="24"/>
  <c r="K80" i="24" s="1"/>
  <c r="J119" i="24" s="1"/>
  <c r="AC79" i="24"/>
  <c r="AC80" i="24" s="1"/>
  <c r="AB119" i="24" s="1"/>
  <c r="H80" i="24"/>
  <c r="G119" i="24" s="1"/>
  <c r="S79" i="24"/>
  <c r="S80" i="24" s="1"/>
  <c r="R119" i="24" s="1"/>
  <c r="N79" i="24"/>
  <c r="N80" i="24" s="1"/>
  <c r="M119" i="24" s="1"/>
  <c r="P79" i="24"/>
  <c r="P80" i="24" s="1"/>
  <c r="O119" i="24" s="1"/>
  <c r="AA79" i="24"/>
  <c r="AA80" i="24" s="1"/>
  <c r="Z119" i="24" s="1"/>
  <c r="D15" i="16"/>
  <c r="D46" i="14"/>
  <c r="U8" i="16" l="1"/>
  <c r="S119" i="24"/>
  <c r="Q161" i="24"/>
  <c r="Q169" i="24" s="1"/>
  <c r="S160" i="24"/>
  <c r="S168" i="24" s="1"/>
  <c r="Q171" i="24"/>
  <c r="Q170" i="24"/>
  <c r="AA9" i="16"/>
  <c r="AA11" i="16"/>
  <c r="AA15" i="16"/>
  <c r="G14" i="14"/>
  <c r="F14" i="14"/>
  <c r="D79" i="24"/>
  <c r="D80" i="24" s="1"/>
  <c r="C144" i="24" s="1"/>
  <c r="A30" i="17"/>
  <c r="I161" i="24" l="1"/>
  <c r="I169" i="24" s="1"/>
  <c r="K8" i="19"/>
  <c r="Z161" i="24"/>
  <c r="Z169" i="24" s="1"/>
  <c r="AB8" i="19"/>
  <c r="H161" i="24"/>
  <c r="H169" i="24" s="1"/>
  <c r="H171" i="24" s="1"/>
  <c r="J8" i="19"/>
  <c r="AC161" i="24"/>
  <c r="AC169" i="24" s="1"/>
  <c r="AC170" i="24" s="1"/>
  <c r="AE8" i="19"/>
  <c r="Y161" i="24"/>
  <c r="Y169" i="24" s="1"/>
  <c r="Y171" i="24" s="1"/>
  <c r="AA8" i="19"/>
  <c r="S161" i="24"/>
  <c r="S169" i="24" s="1"/>
  <c r="U8" i="19"/>
  <c r="U161" i="24"/>
  <c r="U169" i="24" s="1"/>
  <c r="U171" i="24" s="1"/>
  <c r="W8" i="19"/>
  <c r="W161" i="24"/>
  <c r="W169" i="24" s="1"/>
  <c r="W171" i="24" s="1"/>
  <c r="Y8" i="19"/>
  <c r="R161" i="24"/>
  <c r="R169" i="24" s="1"/>
  <c r="R171" i="24" s="1"/>
  <c r="T8" i="19"/>
  <c r="V161" i="24"/>
  <c r="V169" i="24" s="1"/>
  <c r="V170" i="24" s="1"/>
  <c r="X8" i="19"/>
  <c r="P161" i="24"/>
  <c r="P169" i="24" s="1"/>
  <c r="R8" i="19"/>
  <c r="N161" i="24"/>
  <c r="N169" i="24" s="1"/>
  <c r="P8" i="19"/>
  <c r="AB161" i="24"/>
  <c r="AB169" i="24" s="1"/>
  <c r="AB171" i="24" s="1"/>
  <c r="AD8" i="19"/>
  <c r="T161" i="24"/>
  <c r="T169" i="24" s="1"/>
  <c r="T171" i="24" s="1"/>
  <c r="V8" i="19"/>
  <c r="G161" i="24"/>
  <c r="G169" i="24" s="1"/>
  <c r="G171" i="24" s="1"/>
  <c r="I8" i="19"/>
  <c r="O161" i="24"/>
  <c r="O169" i="24" s="1"/>
  <c r="O170" i="24" s="1"/>
  <c r="Q8" i="19"/>
  <c r="AA161" i="24"/>
  <c r="AA169" i="24" s="1"/>
  <c r="AA171" i="24" s="1"/>
  <c r="AC8" i="19"/>
  <c r="L161" i="24"/>
  <c r="L169" i="24" s="1"/>
  <c r="L170" i="24" s="1"/>
  <c r="N8" i="19"/>
  <c r="J161" i="24"/>
  <c r="J169" i="24" s="1"/>
  <c r="J171" i="24" s="1"/>
  <c r="L8" i="19"/>
  <c r="M161" i="24"/>
  <c r="M169" i="24" s="1"/>
  <c r="M170" i="24" s="1"/>
  <c r="O8" i="19"/>
  <c r="K161" i="24"/>
  <c r="K169" i="24" s="1"/>
  <c r="M8" i="19"/>
  <c r="X161" i="24"/>
  <c r="X169" i="24" s="1"/>
  <c r="Z8" i="19"/>
  <c r="C161" i="24"/>
  <c r="C169" i="24" s="1"/>
  <c r="C171" i="24" s="1"/>
  <c r="N170" i="24"/>
  <c r="N171" i="24"/>
  <c r="K170" i="24"/>
  <c r="K171" i="24"/>
  <c r="Z171" i="24"/>
  <c r="Z170" i="24"/>
  <c r="S170" i="24"/>
  <c r="S173" i="24" s="1"/>
  <c r="S171" i="24"/>
  <c r="H170" i="24"/>
  <c r="AC171" i="24"/>
  <c r="X171" i="24"/>
  <c r="X170" i="24"/>
  <c r="Y170" i="24"/>
  <c r="I171" i="24"/>
  <c r="I170" i="24"/>
  <c r="P171" i="24"/>
  <c r="P170" i="24"/>
  <c r="Y8" i="16"/>
  <c r="W160" i="24"/>
  <c r="W168" i="24" s="1"/>
  <c r="L8" i="16"/>
  <c r="J160" i="24"/>
  <c r="J168" i="24" s="1"/>
  <c r="Z8" i="16"/>
  <c r="X160" i="24"/>
  <c r="X168" i="24" s="1"/>
  <c r="V8" i="16"/>
  <c r="T160" i="24"/>
  <c r="T168" i="24" s="1"/>
  <c r="N8" i="16"/>
  <c r="L160" i="24"/>
  <c r="L168" i="24" s="1"/>
  <c r="S8" i="16"/>
  <c r="Q160" i="24"/>
  <c r="Q168" i="24" s="1"/>
  <c r="Q173" i="24" s="1"/>
  <c r="Q8" i="16"/>
  <c r="O160" i="24"/>
  <c r="O168" i="24" s="1"/>
  <c r="T8" i="16"/>
  <c r="R160" i="24"/>
  <c r="R168" i="24" s="1"/>
  <c r="R8" i="16"/>
  <c r="P160" i="24"/>
  <c r="P168" i="24" s="1"/>
  <c r="W8" i="16"/>
  <c r="U160" i="24"/>
  <c r="U168" i="24" s="1"/>
  <c r="X8" i="16"/>
  <c r="V160" i="24"/>
  <c r="V168" i="24" s="1"/>
  <c r="O8" i="16"/>
  <c r="M160" i="24"/>
  <c r="M168" i="24" s="1"/>
  <c r="K8" i="16"/>
  <c r="I160" i="24"/>
  <c r="I168" i="24" s="1"/>
  <c r="P8" i="16"/>
  <c r="N160" i="24"/>
  <c r="N168" i="24" s="1"/>
  <c r="AA8" i="16"/>
  <c r="Y160" i="24"/>
  <c r="Y168" i="24" s="1"/>
  <c r="AB8" i="16"/>
  <c r="Z160" i="24"/>
  <c r="Z168" i="24" s="1"/>
  <c r="M8" i="16"/>
  <c r="K160" i="24"/>
  <c r="K168" i="24" s="1"/>
  <c r="AB9" i="16"/>
  <c r="AB15" i="16"/>
  <c r="AB11" i="16"/>
  <c r="E79" i="24"/>
  <c r="F79" i="24" s="1"/>
  <c r="D14" i="14"/>
  <c r="G11" i="12"/>
  <c r="H11" i="12"/>
  <c r="I11" i="12"/>
  <c r="F11" i="12"/>
  <c r="N10" i="12"/>
  <c r="M10" i="12"/>
  <c r="L10" i="12"/>
  <c r="C170" i="24" l="1"/>
  <c r="W170" i="24"/>
  <c r="W173" i="24" s="1"/>
  <c r="L171" i="24"/>
  <c r="AA170" i="24"/>
  <c r="T170" i="24"/>
  <c r="T173" i="24" s="1"/>
  <c r="U170" i="24"/>
  <c r="U173" i="24" s="1"/>
  <c r="O171" i="24"/>
  <c r="M171" i="24"/>
  <c r="V171" i="24"/>
  <c r="R170" i="24"/>
  <c r="J170" i="24"/>
  <c r="G170" i="24"/>
  <c r="AB170" i="24"/>
  <c r="R173" i="24"/>
  <c r="V173" i="24"/>
  <c r="C160" i="24"/>
  <c r="C168" i="24" s="1"/>
  <c r="C173" i="24" s="1"/>
  <c r="K173" i="24"/>
  <c r="J173" i="24"/>
  <c r="Z173" i="24"/>
  <c r="I173" i="24"/>
  <c r="X173" i="24"/>
  <c r="L173" i="24"/>
  <c r="N173" i="24"/>
  <c r="Y173" i="24"/>
  <c r="M173" i="24"/>
  <c r="P173" i="24"/>
  <c r="O173" i="24"/>
  <c r="G8" i="16"/>
  <c r="E160" i="24"/>
  <c r="E168" i="24" s="1"/>
  <c r="E8" i="16"/>
  <c r="AC15" i="16"/>
  <c r="AC9" i="16"/>
  <c r="AC11" i="16"/>
  <c r="E80" i="24"/>
  <c r="D144" i="24" s="1"/>
  <c r="F80" i="24"/>
  <c r="E119" i="24" s="1"/>
  <c r="G79" i="24"/>
  <c r="G80" i="24" s="1"/>
  <c r="F119" i="24" s="1"/>
  <c r="M11" i="12"/>
  <c r="L11" i="12"/>
  <c r="D161" i="24" l="1"/>
  <c r="D169" i="24" s="1"/>
  <c r="D171" i="24"/>
  <c r="D170" i="24"/>
  <c r="AC8" i="16"/>
  <c r="AA160" i="24"/>
  <c r="AA168" i="24" s="1"/>
  <c r="AA173" i="24" s="1"/>
  <c r="D8" i="16"/>
  <c r="B160" i="24"/>
  <c r="B168" i="24" s="1"/>
  <c r="AD15" i="16"/>
  <c r="AD11" i="16"/>
  <c r="AD9" i="16"/>
  <c r="B16" i="16"/>
  <c r="B17" i="16"/>
  <c r="F161" i="24" l="1"/>
  <c r="F169" i="24" s="1"/>
  <c r="H8" i="19"/>
  <c r="E161" i="24"/>
  <c r="E169" i="24" s="1"/>
  <c r="G8" i="19"/>
  <c r="D160" i="24"/>
  <c r="D168" i="24" s="1"/>
  <c r="D173" i="24" s="1"/>
  <c r="F8" i="16"/>
  <c r="F171" i="24"/>
  <c r="F170" i="24"/>
  <c r="E170" i="24"/>
  <c r="E173" i="24" s="1"/>
  <c r="E171" i="24"/>
  <c r="J8" i="16"/>
  <c r="H160" i="24"/>
  <c r="H168" i="24" s="1"/>
  <c r="H173" i="24" s="1"/>
  <c r="AD8" i="16"/>
  <c r="AB160" i="24"/>
  <c r="AB168" i="24" s="1"/>
  <c r="AB173" i="24" s="1"/>
  <c r="I8" i="16"/>
  <c r="G160" i="24"/>
  <c r="G168" i="24" s="1"/>
  <c r="G173" i="24" s="1"/>
  <c r="H8" i="16"/>
  <c r="F160" i="24"/>
  <c r="F168" i="24" s="1"/>
  <c r="AE15" i="16"/>
  <c r="AE11" i="16"/>
  <c r="AE9" i="16"/>
  <c r="E51" i="14"/>
  <c r="F173" i="24" l="1"/>
  <c r="AE8" i="16"/>
  <c r="AC160" i="24"/>
  <c r="AC168" i="24" s="1"/>
  <c r="AC173" i="24" s="1"/>
  <c r="D74" i="14"/>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3" i="24" l="1"/>
  <c r="E73" i="24" s="1"/>
  <c r="F73" i="24" s="1"/>
  <c r="G73" i="24" s="1"/>
  <c r="B161" i="24"/>
  <c r="B169" i="24" s="1"/>
  <c r="B170" i="24" l="1"/>
  <c r="B173" i="24" s="1"/>
  <c r="B171" i="24"/>
  <c r="B41" i="38" l="1"/>
  <c r="B22" i="31"/>
</calcChain>
</file>

<file path=xl/sharedStrings.xml><?xml version="1.0" encoding="utf-8"?>
<sst xmlns="http://schemas.openxmlformats.org/spreadsheetml/2006/main" count="3606" uniqueCount="1048">
  <si>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</si>
  <si>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</si>
  <si>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</si>
  <si>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</si>
  <si>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</si>
  <si>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</si>
  <si>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</si>
  <si>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</si>
  <si>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</si>
  <si>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</si>
  <si>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</si>
  <si>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</si>
  <si>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</si>
  <si>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</si>
  <si>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</si>
  <si>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</si>
  <si>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</si>
  <si>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</si>
  <si>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</si>
  <si>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</si>
  <si>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</si>
  <si>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</si>
  <si>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</si>
  <si>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</si>
  <si>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</si>
  <si>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</si>
  <si>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</si>
  <si>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</si>
  <si>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</si>
  <si>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</si>
  <si>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</si>
  <si>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</si>
  <si>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</si>
  <si>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</si>
  <si>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</si>
  <si>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</si>
  <si>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</si>
  <si>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</si>
  <si>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</si>
  <si>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</si>
  <si>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</si>
  <si>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</si>
  <si>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</si>
  <si>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</si>
  <si>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</si>
  <si>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</si>
  <si>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</si>
  <si>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</si>
  <si>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</si>
  <si>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</si>
  <si>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</si>
  <si>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</si>
  <si>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</si>
  <si>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</si>
  <si>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</si>
  <si>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</si>
  <si>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</si>
  <si>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</si>
  <si>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</si>
  <si>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</si>
  <si>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</si>
  <si>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</si>
  <si>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</si>
  <si>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</si>
  <si>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</si>
  <si>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</si>
  <si>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</si>
  <si>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</si>
  <si>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</si>
  <si>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</si>
  <si>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</si>
  <si>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</si>
  <si>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</si>
  <si>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</si>
  <si>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</si>
  <si>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</si>
  <si>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</si>
  <si>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</si>
  <si>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</si>
  <si>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</si>
  <si>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</si>
  <si>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</si>
  <si>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</si>
  <si>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</si>
  <si>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</si>
  <si>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</si>
  <si>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</si>
  <si>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</si>
  <si>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</si>
  <si>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</si>
  <si>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</si>
  <si>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</si>
  <si>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</si>
  <si>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</si>
  <si>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</si>
  <si>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</si>
  <si>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</si>
  <si>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</si>
  <si>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</si>
  <si>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</si>
  <si>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</si>
  <si>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</si>
  <si>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</si>
  <si>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</si>
  <si>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</si>
  <si>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</si>
  <si>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</si>
  <si>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</si>
  <si>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</si>
  <si>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</si>
  <si>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</si>
  <si>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</si>
  <si>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</si>
  <si>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</si>
  <si>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</si>
  <si>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</si>
  <si>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</si>
  <si>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</si>
  <si>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</si>
  <si>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</si>
  <si>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</si>
  <si>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</si>
  <si>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</si>
  <si>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</si>
  <si>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</si>
  <si>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</si>
  <si>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</si>
  <si>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</si>
  <si>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</si>
  <si>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</si>
  <si>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</si>
  <si>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</si>
  <si>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</si>
  <si>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</si>
  <si>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</si>
  <si>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</si>
  <si>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</si>
  <si>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</si>
  <si>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</si>
  <si>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</si>
  <si>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</si>
  <si>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</si>
  <si>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</si>
  <si>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</si>
  <si>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</si>
  <si>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</si>
  <si>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</si>
  <si>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</si>
  <si>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</si>
  <si>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</si>
  <si>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</si>
  <si>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</si>
  <si>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</si>
  <si>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</si>
  <si>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</si>
  <si>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</si>
  <si>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</si>
  <si>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</si>
  <si>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</si>
  <si>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</si>
  <si>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</si>
  <si>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</si>
  <si>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</si>
  <si>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</si>
  <si>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</si>
  <si>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</si>
  <si>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</si>
  <si>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</si>
  <si>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</si>
  <si>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</si>
  <si>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</si>
  <si>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</si>
  <si>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</si>
  <si>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</si>
  <si>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</si>
  <si>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</si>
  <si>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</si>
  <si>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</si>
  <si>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</si>
  <si>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</si>
  <si>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</si>
  <si>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</si>
  <si>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</si>
  <si>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</si>
  <si>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</si>
  <si>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</si>
  <si>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</si>
  <si>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</si>
  <si>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</si>
  <si>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</si>
  <si>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</si>
  <si>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</si>
  <si>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</si>
  <si>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</si>
  <si>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</si>
  <si>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</si>
  <si>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</si>
  <si>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</si>
  <si>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</si>
  <si>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</si>
  <si>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</si>
  <si>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</si>
  <si>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</si>
  <si>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</si>
  <si>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</si>
  <si>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</si>
  <si>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</si>
  <si>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</si>
  <si>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</si>
  <si>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</si>
  <si>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</si>
  <si>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</si>
  <si>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</si>
  <si>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</si>
  <si>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</si>
  <si>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</si>
  <si>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</si>
  <si>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</si>
  <si>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</si>
  <si>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</si>
  <si>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</si>
  <si>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</si>
  <si>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</si>
  <si>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</si>
  <si>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</si>
  <si>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</si>
  <si>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</si>
  <si>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</si>
  <si>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</si>
  <si>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</si>
  <si>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</si>
  <si>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</si>
  <si>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</si>
  <si>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</si>
  <si>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</si>
  <si>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</si>
  <si>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</si>
  <si>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</si>
  <si>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</si>
  <si>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</si>
  <si>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</si>
  <si>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</si>
  <si>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</si>
  <si>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</si>
  <si>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</si>
  <si>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</si>
  <si>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</si>
  <si>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</si>
  <si>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</si>
  <si>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</si>
  <si>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</si>
  <si>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</si>
  <si>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</si>
  <si>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</si>
  <si>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</si>
  <si>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</si>
  <si>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</si>
  <si>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</si>
  <si>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</si>
  <si>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</si>
  <si>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</si>
  <si>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</si>
  <si>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</si>
  <si>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</si>
  <si>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</si>
  <si>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</si>
  <si>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</si>
  <si>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</si>
  <si>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</si>
  <si>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</si>
  <si>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</si>
  <si>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</si>
  <si>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</si>
  <si>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</si>
  <si>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</si>
  <si>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</si>
  <si>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</si>
  <si>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</si>
  <si>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</si>
  <si>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</si>
  <si>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</si>
  <si>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</si>
  <si>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</si>
  <si>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</si>
  <si>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</si>
  <si>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</si>
  <si>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</si>
  <si>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</si>
  <si>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</si>
  <si>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</si>
  <si>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</si>
  <si>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</si>
  <si>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</si>
  <si>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</si>
  <si>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</si>
  <si>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</si>
  <si>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</si>
  <si>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</si>
  <si>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</si>
  <si>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</si>
  <si>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</si>
  <si>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</si>
  <si>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</si>
  <si>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</si>
  <si>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</si>
  <si>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</si>
  <si>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</si>
  <si>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</si>
  <si>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</si>
  <si>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</si>
  <si>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</si>
  <si>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</si>
  <si>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</si>
  <si>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</si>
  <si>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</si>
  <si>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</si>
  <si>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</si>
  <si>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</si>
  <si>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</si>
  <si>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</si>
  <si>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</si>
  <si>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</si>
  <si>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</si>
  <si>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</si>
  <si>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</si>
  <si>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</si>
  <si>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</si>
  <si>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</si>
  <si>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</si>
  <si>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</si>
  <si>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</si>
  <si>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</si>
  <si>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</si>
  <si>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</si>
  <si>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</si>
  <si>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</si>
  <si>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</si>
  <si>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</si>
  <si>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</si>
  <si>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</si>
  <si>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</si>
  <si>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</si>
  <si>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</si>
  <si>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</si>
  <si>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</si>
  <si>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</si>
  <si>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</si>
  <si>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</si>
  <si>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</si>
  <si>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</si>
  <si>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</si>
  <si>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</si>
  <si>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</si>
  <si>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</si>
  <si>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</si>
  <si>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</si>
  <si>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</si>
  <si>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</si>
  <si>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</si>
  <si>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</si>
  <si>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</si>
  <si>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</si>
  <si>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</si>
  <si>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</si>
  <si>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</si>
  <si>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</si>
  <si>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</si>
  <si>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</si>
  <si>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</si>
  <si>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</si>
  <si>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</si>
  <si>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</si>
  <si>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</si>
  <si>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</si>
  <si>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</si>
  <si>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</si>
  <si>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</si>
  <si>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</si>
  <si>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</si>
  <si>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</si>
  <si>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</si>
  <si>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</si>
  <si>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</si>
  <si>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</si>
  <si>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</si>
  <si>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</si>
  <si>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</si>
  <si>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</si>
  <si>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</si>
  <si>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</si>
  <si>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</si>
  <si>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</si>
  <si>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</si>
  <si>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</si>
  <si>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</si>
  <si>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</si>
  <si>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</si>
  <si>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</si>
  <si>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</si>
  <si>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</si>
  <si>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</si>
  <si>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</si>
  <si>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</si>
  <si>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</si>
  <si>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</si>
  <si>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</si>
  <si>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</si>
  <si>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</si>
  <si>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</si>
  <si>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</si>
  <si>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</si>
  <si>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</si>
  <si>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</si>
  <si>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</si>
  <si>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</si>
  <si>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</si>
  <si>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</si>
  <si>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</si>
  <si>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</si>
  <si>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</si>
  <si>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</si>
  <si>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</si>
  <si>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</si>
  <si>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</si>
  <si>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</si>
  <si>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</si>
  <si>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</si>
  <si>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</si>
  <si>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</si>
  <si>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</si>
  <si>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</si>
  <si>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</si>
  <si>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</si>
  <si>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</si>
  <si>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</si>
  <si>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</si>
  <si>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</si>
  <si>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</si>
  <si>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</si>
  <si>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</si>
  <si>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</si>
  <si>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</si>
  <si>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</si>
  <si>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</si>
  <si>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</si>
  <si>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</si>
  <si>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</si>
  <si>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</si>
  <si>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</si>
  <si>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</si>
  <si>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</si>
  <si>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</si>
  <si>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</si>
  <si>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</si>
  <si>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</si>
  <si>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</si>
  <si>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</si>
  <si>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</si>
  <si>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</si>
  <si>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</si>
  <si>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</si>
  <si>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</si>
  <si>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</si>
  <si>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</si>
  <si>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</si>
  <si>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</si>
  <si>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</si>
  <si>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</si>
  <si>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</si>
  <si>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</si>
  <si>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</si>
  <si>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</si>
  <si>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</si>
  <si>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</si>
  <si>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</si>
  <si>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</si>
  <si>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</si>
  <si>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</si>
  <si>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</si>
  <si>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</si>
  <si>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</si>
  <si>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</si>
  <si>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</si>
  <si>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</si>
  <si>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</si>
  <si>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</si>
  <si>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</si>
  <si>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</si>
  <si>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</si>
  <si>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</si>
  <si>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</si>
  <si>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</si>
  <si>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</si>
  <si>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</si>
  <si>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</si>
  <si>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</si>
  <si>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</si>
  <si>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</si>
  <si>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</si>
  <si>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</si>
  <si>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</si>
  <si>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</si>
  <si>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</si>
  <si>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</si>
  <si>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</si>
  <si>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</si>
  <si>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</si>
  <si>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</si>
  <si>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</si>
  <si>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</si>
  <si>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</si>
  <si>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</si>
  <si>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</si>
  <si>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</si>
  <si>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</si>
  <si>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</si>
  <si>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</si>
  <si>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</si>
  <si>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</si>
  <si>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</si>
  <si>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</si>
  <si>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</si>
  <si>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</si>
  <si>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</si>
  <si>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</si>
  <si>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</si>
  <si>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</si>
  <si>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</si>
  <si>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</si>
  <si>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</si>
  <si>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</si>
  <si>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</si>
  <si>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</si>
  <si>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</si>
  <si>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</si>
  <si>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</si>
  <si>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</si>
  <si>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</si>
  <si>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</si>
  <si>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</si>
  <si>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</si>
  <si>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</si>
  <si>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</si>
  <si>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</si>
  <si>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</si>
  <si>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</si>
  <si>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</si>
  <si>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</si>
  <si>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</si>
  <si>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</si>
  <si>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</si>
  <si>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</si>
  <si>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</si>
  <si>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</si>
  <si>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</si>
  <si>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</si>
  <si>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</si>
  <si>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</si>
  <si>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</si>
  <si>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</si>
  <si>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</si>
  <si>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</si>
  <si>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</si>
  <si>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</si>
  <si>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</si>
  <si>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</si>
  <si>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</si>
  <si>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</si>
  <si>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</si>
  <si>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</si>
  <si>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</si>
  <si>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</si>
  <si>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</si>
  <si>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</si>
  <si>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</si>
  <si>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</si>
  <si>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</si>
  <si>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</si>
  <si>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</si>
  <si>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</si>
  <si>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</si>
  <si>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</si>
  <si>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</si>
  <si>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</si>
  <si>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</si>
  <si>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</si>
  <si>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</si>
  <si>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</si>
  <si>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</si>
  <si>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</si>
  <si>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</si>
  <si>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</si>
  <si>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</si>
  <si>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</si>
  <si>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</si>
  <si>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</si>
  <si>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</si>
  <si>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</si>
  <si>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</si>
  <si>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</si>
  <si>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</si>
  <si>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</si>
  <si>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</si>
  <si>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</si>
  <si>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</si>
  <si>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</si>
  <si>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</si>
  <si>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</si>
  <si>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</si>
  <si>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</si>
  <si>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</si>
  <si>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</si>
  <si>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</si>
  <si>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</si>
  <si>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</si>
  <si>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</si>
  <si>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</si>
  <si>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</si>
  <si>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</si>
  <si>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</si>
  <si>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</si>
  <si>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</si>
  <si>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</si>
  <si>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</si>
  <si>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</si>
  <si>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</si>
  <si>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</si>
  <si>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</si>
  <si>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</si>
  <si>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</si>
  <si>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</si>
  <si>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</si>
  <si>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</si>
  <si>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</si>
  <si>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</si>
  <si>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</si>
  <si>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</si>
  <si>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</si>
  <si>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</si>
  <si>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</si>
  <si>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</si>
  <si>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</si>
  <si>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</si>
  <si>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</si>
  <si>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</si>
  <si>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</si>
  <si>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</si>
  <si>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</si>
  <si>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</si>
  <si>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</si>
  <si>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</si>
  <si>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</si>
  <si>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</si>
  <si>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</si>
  <si>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</si>
  <si>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</si>
  <si>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</si>
  <si>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</si>
  <si>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</si>
  <si>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</si>
  <si>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</si>
  <si>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</si>
  <si>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</si>
  <si>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</si>
  <si>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</si>
  <si>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</si>
  <si>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</si>
  <si>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</si>
  <si>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</si>
  <si>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</si>
  <si>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</si>
  <si>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</si>
  <si>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</si>
  <si>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</si>
  <si>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</si>
  <si>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</si>
  <si>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</si>
  <si>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</si>
  <si>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</si>
  <si>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</si>
  <si>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</si>
  <si>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</si>
  <si>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</si>
  <si>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</si>
  <si>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</si>
  <si>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</si>
  <si>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</si>
  <si>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</si>
  <si>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</si>
  <si>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</si>
  <si>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</si>
  <si>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</si>
  <si>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</si>
  <si>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</si>
  <si>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</si>
  <si>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</si>
  <si>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</si>
  <si>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</si>
  <si>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</si>
  <si>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</si>
  <si>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</si>
  <si>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</si>
  <si>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</si>
  <si>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</si>
  <si>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</si>
  <si>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</si>
  <si>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</si>
  <si>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</si>
  <si>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</si>
  <si>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</si>
  <si>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</si>
  <si>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</si>
  <si>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</si>
  <si>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</si>
  <si>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</si>
  <si>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</si>
  <si>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</si>
  <si>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</si>
  <si>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</si>
  <si>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</si>
  <si>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</si>
  <si>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</si>
  <si>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</si>
  <si>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</si>
  <si>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</si>
  <si>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</si>
  <si>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</si>
  <si>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</si>
  <si>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</si>
  <si>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</si>
  <si>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</si>
  <si>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</si>
  <si>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</si>
  <si>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</si>
  <si>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</si>
  <si>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</si>
  <si>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</si>
  <si>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</si>
  <si>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</si>
  <si>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</si>
  <si>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</si>
  <si>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</si>
  <si>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</si>
  <si>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</si>
  <si>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</si>
  <si>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</si>
  <si>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</si>
  <si>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</si>
  <si>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</si>
  <si>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</si>
  <si>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</si>
  <si>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</si>
  <si>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</si>
  <si>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</si>
  <si>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</si>
  <si>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</si>
  <si>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</si>
  <si>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</si>
  <si>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</si>
  <si>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</si>
  <si>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</si>
  <si>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</si>
  <si>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</si>
  <si>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</si>
  <si>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</si>
  <si>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</si>
  <si>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</si>
  <si>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</si>
  <si>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</si>
  <si>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</si>
  <si>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</si>
  <si>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</si>
  <si>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</si>
  <si>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</si>
  <si>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</si>
  <si>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</si>
  <si>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</si>
  <si>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</si>
  <si>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</si>
  <si>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</si>
  <si>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</si>
  <si>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</si>
  <si>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</si>
  <si>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</si>
  <si>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</si>
  <si>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</si>
  <si>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</si>
  <si>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</si>
  <si>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</si>
  <si>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</si>
  <si>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</si>
  <si>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</si>
  <si>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</si>
  <si>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</si>
  <si>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</si>
  <si>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</si>
  <si>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</si>
  <si>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</si>
  <si>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</si>
  <si>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</si>
  <si>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</si>
  <si>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</si>
  <si>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</si>
  <si>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</si>
  <si>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</si>
  <si>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</si>
  <si>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</si>
  <si>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</si>
  <si>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</si>
  <si>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</si>
  <si>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</si>
  <si>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</si>
  <si>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</si>
  <si>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</si>
  <si>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</si>
  <si>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</si>
  <si>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</si>
  <si>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</si>
  <si>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</si>
  <si>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</si>
  <si>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</si>
  <si>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</si>
  <si>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</si>
  <si>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</si>
  <si>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</si>
  <si>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</si>
  <si>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</si>
  <si>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</si>
  <si>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</si>
  <si>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</si>
  <si>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</si>
  <si>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</si>
  <si>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</si>
  <si>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</si>
  <si>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</si>
  <si>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</si>
  <si>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</si>
  <si>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</si>
  <si>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</si>
  <si>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</si>
  <si>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</si>
  <si>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</si>
  <si>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</si>
  <si>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</si>
  <si>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</si>
  <si>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</si>
  <si>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</si>
  <si>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</si>
  <si>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</si>
  <si>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</si>
  <si>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</si>
  <si>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</si>
  <si>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</si>
  <si>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</si>
  <si>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</si>
  <si>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</si>
  <si>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</si>
  <si>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</si>
  <si>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</si>
  <si>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</si>
  <si>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</si>
  <si>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</si>
  <si>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</si>
  <si>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</si>
  <si>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</si>
  <si>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</si>
  <si>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</si>
  <si>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</si>
  <si>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</si>
  <si>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</si>
  <si>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</si>
  <si>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</si>
  <si>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</si>
  <si>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</si>
  <si>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</si>
  <si>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</si>
  <si>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</si>
  <si>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</si>
  <si>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</si>
  <si>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</si>
  <si>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</si>
  <si>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</si>
  <si>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</si>
  <si>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</si>
  <si>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</si>
  <si>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</si>
  <si>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</si>
  <si>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</si>
  <si>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</si>
  <si>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</si>
  <si>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</si>
  <si>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</si>
  <si>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</si>
  <si>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</si>
  <si>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</si>
  <si>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</si>
  <si>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</si>
  <si>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</si>
  <si>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</si>
  <si>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</si>
  <si>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</si>
  <si>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</si>
  <si>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</si>
  <si>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</si>
  <si>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</si>
  <si>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</si>
  <si>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</si>
  <si>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</si>
  <si>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</si>
  <si>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</si>
  <si>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</si>
  <si>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</si>
  <si>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</si>
  <si>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</si>
  <si>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</si>
  <si>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</si>
  <si>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</si>
  <si>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</si>
  <si>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</si>
  <si>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</si>
  <si>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</si>
  <si>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</si>
  <si>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</si>
  <si>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</si>
  <si>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</si>
  <si>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</si>
  <si>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</si>
  <si>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</si>
  <si>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</si>
  <si>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</si>
  <si>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</si>
  <si>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</si>
  <si>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</si>
  <si>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</si>
  <si>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</si>
  <si>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</si>
  <si>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</si>
  <si>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</si>
  <si>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</si>
  <si>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</si>
  <si>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</si>
  <si>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</si>
  <si>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</si>
  <si>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</si>
  <si>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</si>
  <si>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</si>
  <si>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</si>
  <si>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</si>
  <si>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</si>
  <si>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</si>
  <si>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</si>
  <si>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</si>
  <si>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</si>
  <si>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</si>
  <si>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</si>
  <si>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</si>
  <si>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</si>
  <si>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</si>
  <si>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</si>
  <si>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</si>
  <si>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</si>
  <si>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</si>
  <si>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</si>
  <si>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</si>
  <si>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</si>
  <si>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</si>
  <si>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</si>
  <si>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</si>
  <si>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</si>
  <si>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</si>
  <si>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</si>
  <si>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</si>
  <si>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</si>
  <si>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</si>
  <si>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</si>
  <si>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</si>
  <si>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</si>
  <si>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</si>
  <si>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</si>
  <si>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</si>
  <si>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</si>
  <si>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</si>
  <si>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</si>
  <si>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</si>
  <si>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</si>
  <si>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</si>
  <si>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</si>
  <si>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</si>
  <si>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</si>
  <si>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</si>
  <si>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</si>
  <si>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</si>
  <si>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</si>
  <si>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</si>
  <si>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</si>
  <si>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</si>
  <si>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</si>
  <si>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</si>
  <si>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</si>
  <si>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</si>
  <si>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</si>
  <si>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Green hydrogen $ per kg (2020 $)</t>
  </si>
  <si>
    <t>Blue hydrogen $ per kg (2020 $)</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</si>
  <si>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</si>
  <si>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</si>
  <si>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</si>
  <si>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</si>
  <si>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</si>
  <si>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</si>
  <si>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</si>
  <si>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</si>
  <si>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</si>
  <si>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</si>
  <si>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</si>
  <si>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</si>
  <si>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</si>
  <si>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</si>
  <si>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</si>
  <si>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</si>
  <si>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</si>
  <si>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</si>
  <si>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</si>
  <si>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</si>
  <si>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</si>
  <si>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</si>
  <si>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</si>
  <si>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</si>
  <si>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</si>
  <si>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</si>
  <si>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</si>
  <si>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</si>
  <si>
    <t>Latest calibration year target passed: 2036</t>
  </si>
  <si>
    <t>Hydrogen Prices using CEC/CARB Start Year Price and IEA Rate of Price Decline</t>
  </si>
  <si>
    <t>Green Hydrogen Prices ($/BTU)</t>
  </si>
  <si>
    <t>Blue Hydrogen Prices ($/BTU)</t>
  </si>
  <si>
    <t>Transportation Sector Hydrogen Prices</t>
  </si>
  <si>
    <t>$/kg (2020 USD)</t>
  </si>
  <si>
    <t>$/BTU (2012 USD)</t>
  </si>
  <si>
    <t>Distribution and Storage Costs (DOE)</t>
  </si>
  <si>
    <t>T&amp;D $ per kg (2022 $)</t>
  </si>
  <si>
    <t>Unsubsidized Prices</t>
  </si>
  <si>
    <t>Industry Sector Price</t>
  </si>
  <si>
    <t>Electricity Sector Price</t>
  </si>
  <si>
    <t>Subsidized Prices</t>
  </si>
  <si>
    <t>Subsidy</t>
  </si>
  <si>
    <t>Hydrogen Phase-in Period</t>
  </si>
  <si>
    <t>Hydrogen Tax Credit Phase-out Period (adjusting for duration period)</t>
  </si>
  <si>
    <t>2023 to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</si>
</sst>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27" fillId="0" borderId="0" xfId="8" applyNumberFormat="1" applyFont="1"/>
    <xf numFmtId="0" fontId="28" fillId="0" borderId="0" xfId="26" applyFont="1" applyAlignment="1">
      <alignment horizontal="left" wrapText="1"/>
    </xf>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5" borderId="24" xfId="0" applyFont="1" applyFill="1" applyBorder="1" applyAlignment="1">
      <alignment horizontal="center"/>
    </xf>
    <xf numFmtId="0" fontId="40" fillId="15"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5" borderId="0" xfId="0" applyFont="1" applyFill="1" applyAlignment="1">
      <alignment horizontal="center" vertical="center" textRotation="90"/>
    </xf>
    <xf numFmtId="0" fontId="40" fillId="12" borderId="67" xfId="0" applyFont="1" applyFill="1" applyBorder="1" applyAlignment="1">
      <alignment horizontal="center" vertical="center" wrapText="1"/>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0" xfId="0" applyFont="1" applyFill="1" applyAlignment="1">
      <alignment horizontal="center" vertical="center" wrapText="1"/>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0" borderId="0" xfId="0" applyFont="1" applyFill="1" applyAlignment="1">
      <alignment horizontal="center" vertical="center" textRotation="90"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analysis\InputData\fuels\BFPaT\BAU%20Fuel%20Prices%20and%20Taxes.xlsx" TargetMode="External"/><Relationship Id="rId1" Type="http://schemas.openxmlformats.org/officeDocument/2006/relationships/externalLinkPath" Target="/Users/MeganMahajan/Documents/eps-us-analysi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18">
          <cell r="A118">
            <v>0.84730412960844359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N15">
            <v>0.92062879123815489</v>
          </cell>
        </row>
        <row r="16">
          <cell r="N16">
            <v>1.0036394752510358</v>
          </cell>
        </row>
      </sheetData>
      <sheetData sheetId="17"/>
      <sheetData sheetId="18">
        <row r="1">
          <cell r="D1" t="str">
            <v>Hydrogen ($/kg)</v>
          </cell>
        </row>
        <row r="2">
          <cell r="A2">
            <v>2000</v>
          </cell>
        </row>
        <row r="3">
          <cell r="A3">
            <v>2001</v>
          </cell>
        </row>
        <row r="4">
          <cell r="A4">
            <v>2002</v>
          </cell>
        </row>
        <row r="5">
          <cell r="A5">
            <v>2003</v>
          </cell>
        </row>
        <row r="6">
          <cell r="A6">
            <v>2004</v>
          </cell>
        </row>
        <row r="7">
          <cell r="A7">
            <v>2005</v>
          </cell>
        </row>
        <row r="8">
          <cell r="A8">
            <v>2006</v>
          </cell>
        </row>
        <row r="9">
          <cell r="A9">
            <v>2007</v>
          </cell>
        </row>
        <row r="10">
          <cell r="A10">
            <v>2008</v>
          </cell>
        </row>
        <row r="11">
          <cell r="A11">
            <v>2009</v>
          </cell>
        </row>
        <row r="12">
          <cell r="A12">
            <v>2010</v>
          </cell>
        </row>
        <row r="13">
          <cell r="A13">
            <v>2011</v>
          </cell>
        </row>
        <row r="14">
          <cell r="A14">
            <v>2012</v>
          </cell>
        </row>
        <row r="15">
          <cell r="A15">
            <v>2013</v>
          </cell>
        </row>
        <row r="16">
          <cell r="A16">
            <v>2014</v>
          </cell>
        </row>
        <row r="17">
          <cell r="A17">
            <v>2015</v>
          </cell>
        </row>
        <row r="18">
          <cell r="A18">
            <v>2016</v>
          </cell>
        </row>
        <row r="19">
          <cell r="A19">
            <v>2017</v>
          </cell>
        </row>
        <row r="20">
          <cell r="A20">
            <v>2018</v>
          </cell>
        </row>
        <row r="21">
          <cell r="A21">
            <v>2019</v>
          </cell>
        </row>
        <row r="22">
          <cell r="A22">
            <v>2020</v>
          </cell>
          <cell r="D22">
            <v>10.2913893016123</v>
          </cell>
        </row>
        <row r="23">
          <cell r="A23">
            <v>2021</v>
          </cell>
          <cell r="D23">
            <v>10.05360309644399</v>
          </cell>
        </row>
        <row r="24">
          <cell r="A24">
            <v>2022</v>
          </cell>
          <cell r="D24">
            <v>11.59</v>
          </cell>
        </row>
        <row r="25">
          <cell r="A25">
            <v>2023</v>
          </cell>
          <cell r="D25">
            <v>10.7</v>
          </cell>
        </row>
        <row r="26">
          <cell r="A26">
            <v>2024</v>
          </cell>
          <cell r="D26">
            <v>10.3</v>
          </cell>
        </row>
        <row r="27">
          <cell r="A27">
            <v>2025</v>
          </cell>
          <cell r="D27">
            <v>10.029999999999999</v>
          </cell>
        </row>
        <row r="28">
          <cell r="A28">
            <v>2026</v>
          </cell>
          <cell r="D28">
            <v>9.85</v>
          </cell>
        </row>
        <row r="29">
          <cell r="A29">
            <v>2027</v>
          </cell>
          <cell r="D29">
            <v>9.7200000000000006</v>
          </cell>
        </row>
        <row r="30">
          <cell r="A30">
            <v>2028</v>
          </cell>
          <cell r="D30">
            <v>9.64</v>
          </cell>
        </row>
        <row r="31">
          <cell r="A31">
            <v>2029</v>
          </cell>
          <cell r="D31">
            <v>9.59</v>
          </cell>
        </row>
        <row r="32">
          <cell r="A32">
            <v>2030</v>
          </cell>
          <cell r="D32">
            <v>9.5500000000000007</v>
          </cell>
        </row>
        <row r="33">
          <cell r="A33">
            <v>2031</v>
          </cell>
          <cell r="D33">
            <v>9.51</v>
          </cell>
        </row>
        <row r="34">
          <cell r="A34">
            <v>2032</v>
          </cell>
          <cell r="D34">
            <v>9.48</v>
          </cell>
        </row>
        <row r="35">
          <cell r="A35">
            <v>2033</v>
          </cell>
          <cell r="D35">
            <v>9.4499999999999993</v>
          </cell>
        </row>
        <row r="36">
          <cell r="A36">
            <v>2034</v>
          </cell>
          <cell r="D36">
            <v>9.41</v>
          </cell>
        </row>
        <row r="37">
          <cell r="A37">
            <v>2035</v>
          </cell>
          <cell r="D37">
            <v>9.3699999999999992</v>
          </cell>
        </row>
        <row r="39">
          <cell r="A39" t="str">
            <v>Transportation Sector Electricity Prices</v>
          </cell>
        </row>
        <row r="40">
          <cell r="D40">
            <v>2023</v>
          </cell>
        </row>
        <row r="41">
          <cell r="A41" t="str">
            <v>$/KWh (2020 $)</v>
          </cell>
          <cell r="D41">
            <v>0.17280000000000001</v>
          </cell>
        </row>
        <row r="42">
          <cell r="A42" t="str">
            <v>$/BTU (2012 $)</v>
          </cell>
          <cell r="D42">
            <v>4.4925684184746456E-5</v>
          </cell>
        </row>
        <row r="44">
          <cell r="A44" t="str">
            <v>BTU per kWh</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https://www.nrel.gov/docs/fy22osti/83586.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7.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6"/>
  <sheetViews>
    <sheetView topLeftCell="A64" workbookViewId="0">
      <selection activeCell="A86" sqref="A86:B86"/>
    </sheetView>
  </sheetViews>
  <sheetFormatPr defaultColWidth="9.26953125" defaultRowHeight="14.5" x14ac:dyDescent="0.35"/>
  <cols>
    <col min="2" max="2" width="83.26953125" customWidth="1"/>
  </cols>
  <sheetData>
    <row r="1" spans="1:2" x14ac:dyDescent="0.35">
      <c r="A1" s="1" t="s">
        <v>184</v>
      </c>
    </row>
    <row r="2" spans="1:2" x14ac:dyDescent="0.35">
      <c r="A2" s="1" t="s">
        <v>183</v>
      </c>
    </row>
    <row r="3" spans="1:2" x14ac:dyDescent="0.35">
      <c r="A3" s="1" t="s">
        <v>307</v>
      </c>
    </row>
    <row r="4" spans="1:2" x14ac:dyDescent="0.35">
      <c r="A4" s="1" t="s">
        <v>975</v>
      </c>
    </row>
    <row r="6" spans="1:2" x14ac:dyDescent="0.35">
      <c r="A6" s="1" t="s">
        <v>0</v>
      </c>
      <c r="B6" s="27" t="s">
        <v>115</v>
      </c>
    </row>
    <row r="7" spans="1:2" x14ac:dyDescent="0.35">
      <c r="B7" t="s">
        <v>1</v>
      </c>
    </row>
    <row r="8" spans="1:2" x14ac:dyDescent="0.35">
      <c r="B8" s="2">
        <v>2014</v>
      </c>
    </row>
    <row r="9" spans="1:2" x14ac:dyDescent="0.35">
      <c r="B9" t="s">
        <v>2</v>
      </c>
    </row>
    <row r="10" spans="1:2" x14ac:dyDescent="0.35">
      <c r="B10" s="28" t="s">
        <v>3</v>
      </c>
    </row>
    <row r="11" spans="1:2" x14ac:dyDescent="0.35">
      <c r="B11" t="s">
        <v>4</v>
      </c>
    </row>
    <row r="13" spans="1:2" x14ac:dyDescent="0.35">
      <c r="B13" s="27" t="s">
        <v>256</v>
      </c>
    </row>
    <row r="14" spans="1:2" x14ac:dyDescent="0.35">
      <c r="B14" t="s">
        <v>288</v>
      </c>
    </row>
    <row r="15" spans="1:2" x14ac:dyDescent="0.35">
      <c r="B15" s="2">
        <v>2015</v>
      </c>
    </row>
    <row r="16" spans="1:2" x14ac:dyDescent="0.35">
      <c r="B16" t="s">
        <v>289</v>
      </c>
    </row>
    <row r="17" spans="2:2" x14ac:dyDescent="0.35">
      <c r="B17" s="28" t="s">
        <v>230</v>
      </c>
    </row>
    <row r="19" spans="2:2" x14ac:dyDescent="0.35">
      <c r="B19" s="27" t="s">
        <v>290</v>
      </c>
    </row>
    <row r="20" spans="2:2" x14ac:dyDescent="0.35">
      <c r="B20" t="s">
        <v>516</v>
      </c>
    </row>
    <row r="21" spans="2:2" x14ac:dyDescent="0.35">
      <c r="B21" s="2">
        <v>2020</v>
      </c>
    </row>
    <row r="22" spans="2:2" x14ac:dyDescent="0.35">
      <c r="B22" t="s">
        <v>515</v>
      </c>
    </row>
    <row r="23" spans="2:2" x14ac:dyDescent="0.35">
      <c r="B23" s="28" t="s">
        <v>514</v>
      </c>
    </row>
    <row r="25" spans="2:2" x14ac:dyDescent="0.35">
      <c r="B25" s="27" t="s">
        <v>291</v>
      </c>
    </row>
    <row r="26" spans="2:2" x14ac:dyDescent="0.35">
      <c r="B26" t="s">
        <v>292</v>
      </c>
    </row>
    <row r="27" spans="2:2" x14ac:dyDescent="0.35">
      <c r="B27" s="2">
        <v>2015</v>
      </c>
    </row>
    <row r="28" spans="2:2" x14ac:dyDescent="0.35">
      <c r="B28" t="s">
        <v>293</v>
      </c>
    </row>
    <row r="29" spans="2:2" x14ac:dyDescent="0.35">
      <c r="B29" s="28" t="s">
        <v>224</v>
      </c>
    </row>
    <row r="31" spans="2:2" x14ac:dyDescent="0.35">
      <c r="B31" s="27" t="s">
        <v>297</v>
      </c>
    </row>
    <row r="32" spans="2:2" x14ac:dyDescent="0.35">
      <c r="B32" t="s">
        <v>294</v>
      </c>
    </row>
    <row r="33" spans="2:2" x14ac:dyDescent="0.35">
      <c r="B33" s="2">
        <v>2015</v>
      </c>
    </row>
    <row r="34" spans="2:2" x14ac:dyDescent="0.35">
      <c r="B34" t="s">
        <v>295</v>
      </c>
    </row>
    <row r="35" spans="2:2" x14ac:dyDescent="0.35">
      <c r="B35" s="28" t="s">
        <v>235</v>
      </c>
    </row>
    <row r="36" spans="2:2" x14ac:dyDescent="0.35">
      <c r="B36" t="s">
        <v>296</v>
      </c>
    </row>
    <row r="38" spans="2:2" x14ac:dyDescent="0.35">
      <c r="B38" s="27" t="s">
        <v>167</v>
      </c>
    </row>
    <row r="39" spans="2:2" x14ac:dyDescent="0.35">
      <c r="B39" t="s">
        <v>168</v>
      </c>
    </row>
    <row r="40" spans="2:2" x14ac:dyDescent="0.35">
      <c r="B40" s="2" t="s">
        <v>624</v>
      </c>
    </row>
    <row r="41" spans="2:2" x14ac:dyDescent="0.35">
      <c r="B41" t="s">
        <v>625</v>
      </c>
    </row>
    <row r="42" spans="2:2" x14ac:dyDescent="0.35">
      <c r="B42" s="28" t="s">
        <v>577</v>
      </c>
    </row>
    <row r="43" spans="2:2" x14ac:dyDescent="0.35">
      <c r="B43" t="s">
        <v>623</v>
      </c>
    </row>
    <row r="45" spans="2:2" x14ac:dyDescent="0.35">
      <c r="B45" s="27" t="s">
        <v>521</v>
      </c>
    </row>
    <row r="46" spans="2:2" x14ac:dyDescent="0.35">
      <c r="B46" t="s">
        <v>517</v>
      </c>
    </row>
    <row r="47" spans="2:2" x14ac:dyDescent="0.35">
      <c r="B47" s="2">
        <v>2020</v>
      </c>
    </row>
    <row r="48" spans="2:2" x14ac:dyDescent="0.35">
      <c r="B48" t="s">
        <v>518</v>
      </c>
    </row>
    <row r="49" spans="1:2" x14ac:dyDescent="0.35">
      <c r="B49" s="28" t="s">
        <v>512</v>
      </c>
    </row>
    <row r="51" spans="1:2" x14ac:dyDescent="0.35">
      <c r="B51" s="27" t="s">
        <v>1009</v>
      </c>
    </row>
    <row r="52" spans="1:2" x14ac:dyDescent="0.35">
      <c r="B52" t="s">
        <v>522</v>
      </c>
    </row>
    <row r="53" spans="1:2" x14ac:dyDescent="0.35">
      <c r="B53" s="2">
        <v>2020</v>
      </c>
    </row>
    <row r="54" spans="1:2" x14ac:dyDescent="0.35">
      <c r="B54" t="s">
        <v>523</v>
      </c>
    </row>
    <row r="55" spans="1:2" x14ac:dyDescent="0.35">
      <c r="B55" t="s">
        <v>524</v>
      </c>
    </row>
    <row r="56" spans="1:2" x14ac:dyDescent="0.35">
      <c r="B56" t="s">
        <v>525</v>
      </c>
    </row>
    <row r="59" spans="1:2" x14ac:dyDescent="0.35">
      <c r="A59" s="1" t="s">
        <v>169</v>
      </c>
    </row>
    <row r="60" spans="1:2" x14ac:dyDescent="0.35">
      <c r="A60" t="s">
        <v>976</v>
      </c>
    </row>
    <row r="61" spans="1:2" x14ac:dyDescent="0.35">
      <c r="A61" t="s">
        <v>977</v>
      </c>
    </row>
    <row r="62" spans="1:2" x14ac:dyDescent="0.35">
      <c r="A62" s="1"/>
    </row>
    <row r="63" spans="1:2" x14ac:dyDescent="0.35">
      <c r="A63" t="s">
        <v>658</v>
      </c>
    </row>
    <row r="64" spans="1:2" x14ac:dyDescent="0.35">
      <c r="A64" t="s">
        <v>659</v>
      </c>
    </row>
    <row r="65" spans="1:1" x14ac:dyDescent="0.35">
      <c r="A65" s="1"/>
    </row>
    <row r="66" spans="1:1" x14ac:dyDescent="0.35">
      <c r="A66" t="s">
        <v>170</v>
      </c>
    </row>
    <row r="67" spans="1:1" x14ac:dyDescent="0.35">
      <c r="A67" t="s">
        <v>171</v>
      </c>
    </row>
    <row r="69" spans="1:1" x14ac:dyDescent="0.35">
      <c r="A69" t="s">
        <v>174</v>
      </c>
    </row>
    <row r="70" spans="1:1" x14ac:dyDescent="0.35">
      <c r="A70" t="s">
        <v>175</v>
      </c>
    </row>
    <row r="71" spans="1:1" x14ac:dyDescent="0.35">
      <c r="A71" t="s">
        <v>176</v>
      </c>
    </row>
    <row r="72" spans="1:1" x14ac:dyDescent="0.35">
      <c r="A72" t="s">
        <v>177</v>
      </c>
    </row>
    <row r="74" spans="1:1" x14ac:dyDescent="0.35">
      <c r="A74" t="s">
        <v>186</v>
      </c>
    </row>
    <row r="75" spans="1:1" x14ac:dyDescent="0.35">
      <c r="A75" t="s">
        <v>187</v>
      </c>
    </row>
    <row r="76" spans="1:1" x14ac:dyDescent="0.35">
      <c r="A76" t="s">
        <v>188</v>
      </c>
    </row>
    <row r="77" spans="1:1" x14ac:dyDescent="0.35">
      <c r="A77" t="s">
        <v>190</v>
      </c>
    </row>
    <row r="78" spans="1:1" x14ac:dyDescent="0.35">
      <c r="A78">
        <v>0.97099999999999997</v>
      </c>
    </row>
    <row r="79" spans="1:1" x14ac:dyDescent="0.35">
      <c r="A79" t="s">
        <v>189</v>
      </c>
    </row>
    <row r="81" spans="1:5" x14ac:dyDescent="0.35">
      <c r="A81" t="s">
        <v>519</v>
      </c>
    </row>
    <row r="82" spans="1:5" x14ac:dyDescent="0.35">
      <c r="A82">
        <v>0.89805481563188172</v>
      </c>
    </row>
    <row r="83" spans="1:5" x14ac:dyDescent="0.35">
      <c r="A83" t="s">
        <v>189</v>
      </c>
    </row>
    <row r="84" spans="1:5" x14ac:dyDescent="0.35">
      <c r="A84">
        <v>0.88711067149387013</v>
      </c>
      <c r="B84" t="s">
        <v>526</v>
      </c>
      <c r="E84" s="19"/>
    </row>
    <row r="85" spans="1:5" x14ac:dyDescent="0.35">
      <c r="A85">
        <v>0.78452102304761584</v>
      </c>
      <c r="B85" t="s">
        <v>754</v>
      </c>
      <c r="E85" s="19"/>
    </row>
    <row r="86" spans="1:5" x14ac:dyDescent="0.35">
      <c r="A86">
        <v>0.75350342301658668</v>
      </c>
      <c r="B86" t="s">
        <v>1047</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3"/>
  <cols>
    <col min="1" max="1" width="21.26953125" style="37" bestFit="1" customWidth="1"/>
    <col min="2" max="2" width="46.7265625" style="37" customWidth="1"/>
    <col min="3" max="16384" width="8.7265625" style="37"/>
  </cols>
  <sheetData>
    <row r="1" spans="1:33" ht="15" customHeight="1" thickBot="1" x14ac:dyDescent="0.3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489</v>
      </c>
      <c r="D3" s="73" t="s">
        <v>627</v>
      </c>
      <c r="E3" s="55"/>
      <c r="F3" s="55"/>
      <c r="G3" s="55"/>
    </row>
    <row r="4" spans="1:33" ht="15" customHeight="1" x14ac:dyDescent="0.3">
      <c r="C4" s="73" t="s">
        <v>490</v>
      </c>
      <c r="D4" s="73" t="s">
        <v>628</v>
      </c>
      <c r="E4" s="55"/>
      <c r="F4" s="55"/>
      <c r="G4" s="73" t="s">
        <v>607</v>
      </c>
    </row>
    <row r="5" spans="1:33" ht="15" customHeight="1" x14ac:dyDescent="0.3">
      <c r="C5" s="73" t="s">
        <v>491</v>
      </c>
      <c r="D5" s="73" t="s">
        <v>629</v>
      </c>
      <c r="E5" s="55"/>
      <c r="F5" s="55"/>
      <c r="G5" s="55"/>
    </row>
    <row r="6" spans="1:33" ht="15" customHeight="1" x14ac:dyDescent="0.3">
      <c r="C6" s="73" t="s">
        <v>492</v>
      </c>
      <c r="D6" s="55"/>
      <c r="E6" s="73" t="s">
        <v>630</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313</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3">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3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314</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3">
      <c r="A17" s="43" t="s">
        <v>315</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3">
      <c r="A18" s="43" t="s">
        <v>316</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3">
      <c r="A19" s="43" t="s">
        <v>317</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3">
      <c r="A20" s="43" t="s">
        <v>318</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3">
      <c r="A21" s="43" t="s">
        <v>319</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3">
      <c r="A22" s="43" t="s">
        <v>320</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3">
      <c r="A23" s="43" t="s">
        <v>321</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3">
      <c r="A24" s="43" t="s">
        <v>322</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3">
      <c r="A25" s="43" t="s">
        <v>323</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3">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3">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324</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3">
      <c r="A29" s="43" t="s">
        <v>325</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3">
      <c r="A30" s="43" t="s">
        <v>326</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3">
      <c r="A31" s="43" t="s">
        <v>327</v>
      </c>
      <c r="B31" s="66" t="s">
        <v>328</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3">
      <c r="A32" s="43" t="s">
        <v>329</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3">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3">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3">
      <c r="A35" s="43" t="s">
        <v>330</v>
      </c>
      <c r="B35" s="66" t="s">
        <v>331</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3">
      <c r="A36" s="43" t="s">
        <v>332</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3">
      <c r="A37" s="43" t="s">
        <v>333</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3">
      <c r="A38" s="43" t="s">
        <v>334</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3">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335</v>
      </c>
      <c r="B40" s="65" t="s">
        <v>336</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600</v>
      </c>
      <c r="AG40" s="38"/>
    </row>
    <row r="41" spans="1:33" ht="12" x14ac:dyDescent="0.3">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3">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3">
      <c r="A43" s="43" t="s">
        <v>337</v>
      </c>
      <c r="B43" s="66" t="s">
        <v>338</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3">
      <c r="A44" s="43" t="s">
        <v>339</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3">
      <c r="A45" s="43" t="s">
        <v>340</v>
      </c>
      <c r="B45" s="66" t="s">
        <v>341</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3">
      <c r="A46" s="43" t="s">
        <v>342</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3">
      <c r="A47" s="43" t="s">
        <v>343</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3">
      <c r="A48" s="43" t="s">
        <v>344</v>
      </c>
      <c r="B48" s="66" t="s">
        <v>345</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3">
      <c r="A49" s="43" t="s">
        <v>346</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3">
      <c r="A50" s="43" t="s">
        <v>347</v>
      </c>
      <c r="B50" s="66" t="s">
        <v>348</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3">
      <c r="A51" s="43" t="s">
        <v>349</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65" t="s">
        <v>632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43" t="s">
        <v>350</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3">
      <c r="A55" s="43" t="s">
        <v>351</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3">
      <c r="A56" s="43" t="s">
        <v>352</v>
      </c>
      <c r="B56" s="66" t="s">
        <v>353</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3">
      <c r="A57" s="43" t="s">
        <v>354</v>
      </c>
      <c r="B57" s="66" t="s">
        <v>355</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3">
      <c r="A58" s="43" t="s">
        <v>356</v>
      </c>
      <c r="B58" s="66" t="s">
        <v>357</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3">
      <c r="A59" s="43" t="s">
        <v>358</v>
      </c>
      <c r="B59" s="66" t="s">
        <v>359</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3">
      <c r="A60" s="43" t="s">
        <v>360</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3">
      <c r="A64" s="43" t="s">
        <v>361</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3">
      <c r="A65" s="43" t="s">
        <v>362</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3">
      <c r="A66" s="43" t="s">
        <v>363</v>
      </c>
      <c r="B66" s="66" t="s">
        <v>353</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3">
      <c r="A67" s="43" t="s">
        <v>364</v>
      </c>
      <c r="B67" s="66" t="s">
        <v>355</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3">
      <c r="A68" s="43" t="s">
        <v>365</v>
      </c>
      <c r="B68" s="66" t="s">
        <v>357</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3">
      <c r="A69" s="43" t="s">
        <v>366</v>
      </c>
      <c r="B69" s="66" t="s">
        <v>359</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3">
      <c r="A70" s="43" t="s">
        <v>367</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3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3">
      <c r="B72" s="59" t="s">
        <v>545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3">
      <c r="B73" s="38" t="s">
        <v>633</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3">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3">
      <c r="B75" s="38" t="s">
        <v>528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3">
      <c r="B76" s="38" t="s">
        <v>634</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3">
      <c r="B77" s="38" t="s">
        <v>529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3">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3">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3">
      <c r="B80" s="38" t="s">
        <v>530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3">
      <c r="B81" s="38" t="s">
        <v>531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3">
      <c r="B82" s="38" t="s">
        <v>635</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3">
      <c r="B83" s="38" t="s">
        <v>533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3">
      <c r="B84" s="38" t="s">
        <v>534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3">
      <c r="B85" s="38" t="s">
        <v>535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3">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3">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3">
      <c r="B88" s="38" t="s">
        <v>536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3">
      <c r="B89" s="38" t="s">
        <v>537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3">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3">
      <c r="B91" s="38" t="s">
        <v>538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3">
      <c r="B92" s="38" t="s">
        <v>539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3">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3">
      <c r="B94" s="38" t="s">
        <v>540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3">
      <c r="B95" s="38" t="s">
        <v>541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3">
      <c r="B96" s="38" t="s">
        <v>542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543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544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636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637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 x14ac:dyDescent="0.3"/>
  <cols>
    <col min="1" max="1" width="19.7265625" style="37" bestFit="1" customWidth="1"/>
    <col min="2" max="2" width="46.7265625" style="37" customWidth="1"/>
    <col min="3" max="16384" width="8.7265625" style="37"/>
  </cols>
  <sheetData>
    <row r="1" spans="1:33" ht="15" customHeight="1" thickBot="1" x14ac:dyDescent="0.3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489</v>
      </c>
      <c r="D3" s="55" t="s">
        <v>609</v>
      </c>
      <c r="E3" s="55"/>
      <c r="F3" s="55"/>
      <c r="G3" s="55"/>
    </row>
    <row r="4" spans="1:33" ht="15" customHeight="1" x14ac:dyDescent="0.3">
      <c r="C4" s="55" t="s">
        <v>490</v>
      </c>
      <c r="D4" s="55" t="s">
        <v>608</v>
      </c>
      <c r="E4" s="55"/>
      <c r="F4" s="55"/>
      <c r="G4" s="55" t="s">
        <v>607</v>
      </c>
    </row>
    <row r="5" spans="1:33" ht="15" customHeight="1" x14ac:dyDescent="0.3">
      <c r="C5" s="55" t="s">
        <v>491</v>
      </c>
      <c r="D5" s="55" t="s">
        <v>606</v>
      </c>
      <c r="E5" s="55"/>
      <c r="F5" s="55"/>
      <c r="G5" s="55"/>
    </row>
    <row r="6" spans="1:33" ht="15" customHeight="1" x14ac:dyDescent="0.3">
      <c r="C6" s="55" t="s">
        <v>492</v>
      </c>
      <c r="D6" s="55"/>
      <c r="E6" s="55" t="s">
        <v>605</v>
      </c>
      <c r="F6" s="55"/>
      <c r="G6" s="55"/>
    </row>
    <row r="10" spans="1:33" ht="15" customHeight="1" x14ac:dyDescent="0.35">
      <c r="A10" s="43" t="s">
        <v>368</v>
      </c>
      <c r="B10" s="54" t="s">
        <v>117</v>
      </c>
      <c r="AG10" s="51" t="s">
        <v>604</v>
      </c>
    </row>
    <row r="11" spans="1:33" ht="15" customHeight="1" x14ac:dyDescent="0.3">
      <c r="B11" s="53" t="s">
        <v>118</v>
      </c>
      <c r="AG11" s="51" t="s">
        <v>603</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3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3"/>
    <row r="15" spans="1:33" ht="15" customHeight="1" x14ac:dyDescent="0.3">
      <c r="B15" s="46" t="s">
        <v>120</v>
      </c>
    </row>
    <row r="16" spans="1:33" ht="15" customHeight="1" x14ac:dyDescent="0.3"/>
    <row r="17" spans="1:33" ht="15" customHeight="1" x14ac:dyDescent="0.3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35">
      <c r="A19" s="43" t="s">
        <v>369</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35">
      <c r="A20" s="43" t="s">
        <v>370</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35">
      <c r="A21" s="43" t="s">
        <v>371</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35">
      <c r="A22" s="43" t="s">
        <v>372</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35">
      <c r="A23" s="43" t="s">
        <v>373</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600</v>
      </c>
    </row>
    <row r="24" spans="1:33" ht="15" customHeight="1" x14ac:dyDescent="0.35">
      <c r="A24" s="43" t="s">
        <v>374</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35">
      <c r="A25" s="43" t="s">
        <v>375</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600</v>
      </c>
    </row>
    <row r="26" spans="1:33" ht="15" customHeight="1" x14ac:dyDescent="0.3">
      <c r="A26" s="43" t="s">
        <v>376</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3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377</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35">
      <c r="A29" s="43" t="s">
        <v>378</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35">
      <c r="A30" s="43" t="s">
        <v>379</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5" x14ac:dyDescent="0.35">
      <c r="A31" s="43" t="s">
        <v>380</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5" x14ac:dyDescent="0.35">
      <c r="A32" s="43" t="s">
        <v>499</v>
      </c>
      <c r="B32" s="42" t="s">
        <v>493</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3">
      <c r="A33" s="43" t="s">
        <v>381</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3">
      <c r="A34" s="43" t="s">
        <v>382</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5" x14ac:dyDescent="0.35">
      <c r="A35" s="43" t="s">
        <v>383</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5" x14ac:dyDescent="0.35">
      <c r="B36"/>
      <c r="C36"/>
      <c r="D36"/>
      <c r="E36"/>
      <c r="F36"/>
      <c r="G36"/>
      <c r="H36"/>
      <c r="I36"/>
      <c r="J36"/>
      <c r="K36"/>
      <c r="L36"/>
      <c r="M36"/>
      <c r="N36"/>
      <c r="O36"/>
      <c r="P36"/>
      <c r="Q36"/>
      <c r="R36"/>
      <c r="S36"/>
      <c r="T36"/>
      <c r="U36"/>
      <c r="V36"/>
      <c r="W36"/>
      <c r="X36"/>
      <c r="Y36"/>
      <c r="Z36"/>
      <c r="AA36"/>
      <c r="AB36"/>
      <c r="AC36"/>
      <c r="AD36"/>
      <c r="AE36"/>
      <c r="AF36"/>
      <c r="AG36"/>
    </row>
    <row r="37" spans="1:33" x14ac:dyDescent="0.3">
      <c r="A37" s="43" t="s">
        <v>384</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5" x14ac:dyDescent="0.35">
      <c r="B38"/>
      <c r="C38"/>
      <c r="D38"/>
      <c r="E38"/>
      <c r="F38"/>
      <c r="G38"/>
      <c r="H38"/>
      <c r="I38"/>
      <c r="J38"/>
      <c r="K38"/>
      <c r="L38"/>
      <c r="M38"/>
      <c r="N38"/>
      <c r="O38"/>
      <c r="P38"/>
      <c r="Q38"/>
      <c r="R38"/>
      <c r="S38"/>
      <c r="T38"/>
      <c r="U38"/>
      <c r="V38"/>
      <c r="W38"/>
      <c r="X38"/>
      <c r="Y38"/>
      <c r="Z38"/>
      <c r="AA38"/>
      <c r="AB38"/>
      <c r="AC38"/>
      <c r="AD38"/>
      <c r="AE38"/>
      <c r="AF38"/>
      <c r="AG38"/>
    </row>
    <row r="39" spans="1:33" ht="14.5" x14ac:dyDescent="0.35">
      <c r="B39" s="46" t="s">
        <v>135</v>
      </c>
      <c r="C39"/>
      <c r="D39"/>
      <c r="E39"/>
      <c r="F39"/>
      <c r="G39"/>
      <c r="H39"/>
      <c r="I39"/>
      <c r="J39"/>
      <c r="K39"/>
      <c r="L39"/>
      <c r="M39"/>
      <c r="N39"/>
      <c r="O39"/>
      <c r="P39"/>
      <c r="Q39"/>
      <c r="R39"/>
      <c r="S39"/>
      <c r="T39"/>
      <c r="U39"/>
      <c r="V39"/>
      <c r="W39"/>
      <c r="X39"/>
      <c r="Y39"/>
      <c r="Z39"/>
      <c r="AA39"/>
      <c r="AB39"/>
      <c r="AC39"/>
      <c r="AD39"/>
      <c r="AE39"/>
      <c r="AF39"/>
      <c r="AG39"/>
    </row>
    <row r="40" spans="1:33" ht="14.5" x14ac:dyDescent="0.35">
      <c r="A40" s="43" t="s">
        <v>385</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5" x14ac:dyDescent="0.35">
      <c r="A41" s="43" t="s">
        <v>386</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5" x14ac:dyDescent="0.35">
      <c r="A42" s="43" t="s">
        <v>387</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5" x14ac:dyDescent="0.35">
      <c r="A43" s="43" t="s">
        <v>388</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5" x14ac:dyDescent="0.35">
      <c r="A44" s="43" t="s">
        <v>389</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5" x14ac:dyDescent="0.35">
      <c r="A45" s="43" t="s">
        <v>390</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3">
      <c r="A46" s="43" t="s">
        <v>391</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5" x14ac:dyDescent="0.35">
      <c r="A47" s="43" t="s">
        <v>392</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3">
      <c r="A48" s="43" t="s">
        <v>393</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35">
      <c r="A51" s="43" t="s">
        <v>394</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35">
      <c r="A52" s="43" t="s">
        <v>395</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35">
      <c r="A53" s="43" t="s">
        <v>396</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35">
      <c r="A54" s="43" t="s">
        <v>397</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35">
      <c r="A55" s="43" t="s">
        <v>398</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35">
      <c r="A56" s="43" t="s">
        <v>399</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3">
      <c r="A57" s="43" t="s">
        <v>400</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3">
      <c r="A58" s="43" t="s">
        <v>401</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3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
      <c r="A60" s="43" t="s">
        <v>402</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A63" s="43" t="s">
        <v>403</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35">
      <c r="A64" s="43" t="s">
        <v>404</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35">
      <c r="A65" s="43" t="s">
        <v>405</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5" x14ac:dyDescent="0.35">
      <c r="A66" s="43" t="s">
        <v>406</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3">
      <c r="A67" s="43" t="s">
        <v>407</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35">
      <c r="A68" s="43" t="s">
        <v>408</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3">
      <c r="A69" s="43" t="s">
        <v>409</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35">
      <c r="B72" s="46" t="s">
        <v>613</v>
      </c>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410</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35">
      <c r="A74" s="43" t="s">
        <v>411</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35">
      <c r="A75" s="43" t="s">
        <v>412</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35">
      <c r="A76" s="43" t="s">
        <v>413</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3">
      <c r="A77" s="43" t="s">
        <v>414</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35">
      <c r="B78" s="46" t="s">
        <v>155</v>
      </c>
      <c r="C78"/>
      <c r="D78"/>
      <c r="E78"/>
      <c r="F78"/>
      <c r="G78"/>
      <c r="H78"/>
      <c r="I78"/>
      <c r="J78"/>
      <c r="K78"/>
      <c r="L78"/>
      <c r="M78"/>
      <c r="N78"/>
      <c r="O78"/>
      <c r="P78"/>
      <c r="Q78"/>
      <c r="R78"/>
      <c r="S78"/>
      <c r="T78"/>
      <c r="U78"/>
      <c r="V78"/>
      <c r="W78"/>
      <c r="X78"/>
      <c r="Y78"/>
      <c r="Z78"/>
      <c r="AA78"/>
      <c r="AB78"/>
      <c r="AC78"/>
      <c r="AD78"/>
      <c r="AE78"/>
      <c r="AF78"/>
      <c r="AG78"/>
    </row>
    <row r="79" spans="1:33" ht="14.5" x14ac:dyDescent="0.35">
      <c r="A79" s="43" t="s">
        <v>415</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35">
      <c r="A80" s="43" t="s">
        <v>416</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5" x14ac:dyDescent="0.35">
      <c r="A81" s="43" t="s">
        <v>417</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35">
      <c r="A82" s="43" t="s">
        <v>418</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3">
      <c r="A83" s="43" t="s">
        <v>419</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3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3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35">
      <c r="B86" s="46" t="s">
        <v>613</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35">
      <c r="A87" s="43" t="s">
        <v>420</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35">
      <c r="A88" s="43" t="s">
        <v>421</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35">
      <c r="A89" s="43" t="s">
        <v>422</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3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35">
      <c r="A91" s="43" t="s">
        <v>423</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5" x14ac:dyDescent="0.35">
      <c r="A92" s="43" t="s">
        <v>424</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35">
      <c r="A93" s="43" t="s">
        <v>425</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3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35">
      <c r="A96" s="43" t="s">
        <v>426</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35">
      <c r="A97" s="43" t="s">
        <v>427</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35">
      <c r="A98" s="43" t="s">
        <v>428</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35"/>
    <row r="100" spans="1:33" ht="15" customHeight="1" x14ac:dyDescent="0.3">
      <c r="B100" s="39" t="s">
        <v>557</v>
      </c>
    </row>
    <row r="101" spans="1:33" x14ac:dyDescent="0.3">
      <c r="B101" s="38" t="s">
        <v>546</v>
      </c>
    </row>
    <row r="102" spans="1:33" x14ac:dyDescent="0.3">
      <c r="B102" s="38" t="s">
        <v>547</v>
      </c>
    </row>
    <row r="103" spans="1:33" ht="15" customHeight="1" x14ac:dyDescent="0.3">
      <c r="B103" s="38" t="s">
        <v>548</v>
      </c>
    </row>
    <row r="104" spans="1:33" ht="15" customHeight="1" x14ac:dyDescent="0.3">
      <c r="B104" s="38" t="s">
        <v>549</v>
      </c>
    </row>
    <row r="105" spans="1:33" ht="15" customHeight="1" x14ac:dyDescent="0.3">
      <c r="B105" s="38" t="s">
        <v>550</v>
      </c>
    </row>
    <row r="106" spans="1:33" ht="15" customHeight="1" x14ac:dyDescent="0.3">
      <c r="B106" s="38" t="s">
        <v>551</v>
      </c>
    </row>
    <row r="107" spans="1:33" ht="15" customHeight="1" x14ac:dyDescent="0.3">
      <c r="B107" s="38" t="s">
        <v>164</v>
      </c>
    </row>
    <row r="108" spans="1:33" ht="15" customHeight="1" x14ac:dyDescent="0.3">
      <c r="B108" s="38" t="s">
        <v>552</v>
      </c>
    </row>
    <row r="109" spans="1:33" ht="15" customHeight="1" x14ac:dyDescent="0.3">
      <c r="B109" s="38" t="s">
        <v>76</v>
      </c>
    </row>
    <row r="110" spans="1:33" ht="15" customHeight="1" x14ac:dyDescent="0.3">
      <c r="B110" s="38" t="s">
        <v>77</v>
      </c>
    </row>
    <row r="111" spans="1:33" ht="15" customHeight="1" x14ac:dyDescent="0.3">
      <c r="B111" s="38" t="s">
        <v>553</v>
      </c>
    </row>
    <row r="112" spans="1:33" ht="15" customHeight="1" x14ac:dyDescent="0.3">
      <c r="B112" s="476" t="s">
        <v>558</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3">
      <c r="B113" s="38" t="s">
        <v>554</v>
      </c>
    </row>
    <row r="114" spans="2:2" ht="15" customHeight="1" x14ac:dyDescent="0.3">
      <c r="B114" s="38" t="s">
        <v>555</v>
      </c>
    </row>
    <row r="115" spans="2:2" ht="15" customHeight="1" x14ac:dyDescent="0.3">
      <c r="B115" s="38" t="s">
        <v>556</v>
      </c>
    </row>
    <row r="116" spans="2:2" ht="15" customHeight="1" x14ac:dyDescent="0.3">
      <c r="B116" s="38" t="s">
        <v>165</v>
      </c>
    </row>
    <row r="117" spans="2:2" ht="15" customHeight="1" x14ac:dyDescent="0.3">
      <c r="B117" s="38" t="s">
        <v>543</v>
      </c>
    </row>
    <row r="118" spans="2:2" ht="15" customHeight="1" x14ac:dyDescent="0.3">
      <c r="B118" s="38" t="s">
        <v>544</v>
      </c>
    </row>
    <row r="119" spans="2:2" ht="15" customHeight="1" x14ac:dyDescent="0.3">
      <c r="B119" s="38" t="s">
        <v>612</v>
      </c>
    </row>
    <row r="120" spans="2:2" ht="15" customHeight="1" x14ac:dyDescent="0.3">
      <c r="B120" s="38" t="s">
        <v>611</v>
      </c>
    </row>
    <row r="121" spans="2:2" ht="15" customHeight="1" x14ac:dyDescent="0.3"/>
    <row r="122" spans="2:2" ht="15" customHeight="1" x14ac:dyDescent="0.3"/>
    <row r="123" spans="2:2" ht="15" customHeight="1" x14ac:dyDescent="0.3"/>
    <row r="124" spans="2:2" ht="15" customHeight="1" x14ac:dyDescent="0.3"/>
    <row r="125" spans="2:2" ht="15" customHeight="1" x14ac:dyDescent="0.3"/>
    <row r="126" spans="2:2" ht="15" customHeight="1" x14ac:dyDescent="0.3"/>
    <row r="127" spans="2:2" ht="15" customHeight="1" x14ac:dyDescent="0.3"/>
    <row r="128" spans="2:2"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3"/>
  <cols>
    <col min="1" max="1" width="19.7265625" style="37" bestFit="1" customWidth="1"/>
    <col min="2" max="2" width="46.7265625" style="37" customWidth="1"/>
    <col min="3" max="16384" width="8.7265625" style="37"/>
  </cols>
  <sheetData>
    <row r="1" spans="1:33" ht="15" customHeight="1" thickBot="1" x14ac:dyDescent="0.3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489</v>
      </c>
      <c r="D3" s="73" t="s">
        <v>627</v>
      </c>
      <c r="E3" s="55"/>
      <c r="F3" s="55"/>
      <c r="G3" s="55"/>
    </row>
    <row r="4" spans="1:33" ht="15" customHeight="1" x14ac:dyDescent="0.3">
      <c r="C4" s="73" t="s">
        <v>490</v>
      </c>
      <c r="D4" s="73" t="s">
        <v>628</v>
      </c>
      <c r="E4" s="55"/>
      <c r="F4" s="55"/>
      <c r="G4" s="73" t="s">
        <v>607</v>
      </c>
    </row>
    <row r="5" spans="1:33" ht="15" customHeight="1" x14ac:dyDescent="0.3">
      <c r="C5" s="73" t="s">
        <v>491</v>
      </c>
      <c r="D5" s="73" t="s">
        <v>629</v>
      </c>
      <c r="E5" s="55"/>
      <c r="F5" s="55"/>
      <c r="G5" s="55"/>
    </row>
    <row r="6" spans="1:33" ht="15" customHeight="1" x14ac:dyDescent="0.3">
      <c r="C6" s="73" t="s">
        <v>492</v>
      </c>
      <c r="D6" s="55"/>
      <c r="E6" s="73" t="s">
        <v>630</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368</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3">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3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3">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3">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3">
      <c r="A19" s="43" t="s">
        <v>369</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3">
      <c r="A20" s="43" t="s">
        <v>370</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3">
      <c r="A21" s="43" t="s">
        <v>371</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3">
      <c r="A22" s="43" t="s">
        <v>372</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3">
      <c r="A23" s="43" t="s">
        <v>373</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600</v>
      </c>
      <c r="AG23" s="38"/>
    </row>
    <row r="24" spans="1:33" ht="15" customHeight="1" x14ac:dyDescent="0.3">
      <c r="A24" s="43" t="s">
        <v>374</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3">
      <c r="A25" s="43" t="s">
        <v>375</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600</v>
      </c>
      <c r="AG25" s="38"/>
    </row>
    <row r="26" spans="1:33" ht="15" customHeight="1" x14ac:dyDescent="0.3">
      <c r="A26" s="43" t="s">
        <v>376</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3">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377</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3">
      <c r="A29" s="43" t="s">
        <v>378</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3">
      <c r="A30" s="43" t="s">
        <v>379</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3">
      <c r="A31" s="43" t="s">
        <v>380</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3">
      <c r="A32" s="43" t="s">
        <v>499</v>
      </c>
      <c r="B32" s="66" t="s">
        <v>493</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3">
      <c r="A33" s="43" t="s">
        <v>381</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3">
      <c r="A34" s="43" t="s">
        <v>382</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3">
      <c r="A35" s="43" t="s">
        <v>383</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3">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3">
      <c r="A37" s="43" t="s">
        <v>384</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3">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3">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385</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3">
      <c r="A41" s="43" t="s">
        <v>386</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3">
      <c r="A42" s="43" t="s">
        <v>387</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3">
      <c r="A43" s="43" t="s">
        <v>388</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3">
      <c r="A44" s="43" t="s">
        <v>389</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3">
      <c r="A45" s="43" t="s">
        <v>390</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3">
      <c r="A46" s="43" t="s">
        <v>391</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3">
      <c r="A47" s="43" t="s">
        <v>392</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3">
      <c r="A48" s="43" t="s">
        <v>393</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3">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394</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3">
      <c r="A52" s="43" t="s">
        <v>395</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3">
      <c r="A53" s="43" t="s">
        <v>396</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3">
      <c r="A54" s="43" t="s">
        <v>397</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3">
      <c r="A55" s="43" t="s">
        <v>398</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3">
      <c r="A56" s="43" t="s">
        <v>399</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600</v>
      </c>
      <c r="AG56" s="38"/>
    </row>
    <row r="57" spans="1:33" ht="15" customHeight="1" x14ac:dyDescent="0.3">
      <c r="A57" s="43" t="s">
        <v>400</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3">
      <c r="A58" s="43" t="s">
        <v>401</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3">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43" t="s">
        <v>402</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A63" s="43" t="s">
        <v>403</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3">
      <c r="A64" s="43" t="s">
        <v>404</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3">
      <c r="A65" s="43" t="s">
        <v>405</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3">
      <c r="A66" s="43" t="s">
        <v>406</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3">
      <c r="A67" s="43" t="s">
        <v>407</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3">
      <c r="A68" s="43" t="s">
        <v>408</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3">
      <c r="A69" s="43" t="s">
        <v>409</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3">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3">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B72" s="65" t="s">
        <v>638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3">
      <c r="A73" s="43" t="s">
        <v>410</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3">
      <c r="A74" s="43" t="s">
        <v>411</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3">
      <c r="A75" s="43" t="s">
        <v>412</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3">
      <c r="A76" s="43" t="s">
        <v>413</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3">
      <c r="A77" s="43" t="s">
        <v>414</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3">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3">
      <c r="A79" s="43" t="s">
        <v>415</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3">
      <c r="A80" s="43" t="s">
        <v>416</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3">
      <c r="A81" s="43" t="s">
        <v>417</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3">
      <c r="A82" s="43" t="s">
        <v>418</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3">
      <c r="A83" s="43" t="s">
        <v>419</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3">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3">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3">
      <c r="B86" s="65" t="s">
        <v>638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3">
      <c r="A87" s="43" t="s">
        <v>420</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3">
      <c r="A88" s="43" t="s">
        <v>421</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3">
      <c r="A89" s="43" t="s">
        <v>422</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3">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3">
      <c r="A91" s="43" t="s">
        <v>423</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3">
      <c r="A92" s="43" t="s">
        <v>424</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3">
      <c r="A93" s="43" t="s">
        <v>425</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3">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3">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3">
      <c r="A96" s="43" t="s">
        <v>426</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3">
      <c r="A97" s="43" t="s">
        <v>427</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3">
      <c r="A98" s="43" t="s">
        <v>428</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3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3">
      <c r="B100" s="477" t="s">
        <v>639</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 x14ac:dyDescent="0.3">
      <c r="B101" s="38" t="s">
        <v>546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3">
      <c r="B102" s="38" t="s">
        <v>547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3">
      <c r="B103" s="38" t="s">
        <v>548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3">
      <c r="B104" s="38" t="s">
        <v>549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3">
      <c r="B105" s="38" t="s">
        <v>550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3">
      <c r="B106" s="38" t="s">
        <v>640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3">
      <c r="B107" s="38" t="s">
        <v>641</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3">
      <c r="B108" s="38" t="s">
        <v>642</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3">
      <c r="B109" s="38" t="s">
        <v>643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3">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3">
      <c r="B111" s="38" t="s">
        <v>553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3">
      <c r="B112" s="476" t="s">
        <v>558</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3">
      <c r="B113" s="38" t="s">
        <v>644</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t="s">
        <v>555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t="s">
        <v>556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t="s">
        <v>543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t="s">
        <v>544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t="s">
        <v>645</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t="s">
        <v>646</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3">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3">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3">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3">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3">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3">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3">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3">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3">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3">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3">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3">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3">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3">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3">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3">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3">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3">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3">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 x14ac:dyDescent="0.3"/>
  <cols>
    <col min="1" max="1" width="19.7265625" style="37" bestFit="1" customWidth="1"/>
    <col min="2" max="2" width="46.7265625" style="37" customWidth="1"/>
    <col min="3" max="16384" width="8.7265625" style="37"/>
  </cols>
  <sheetData>
    <row r="1" spans="1:33" ht="15" customHeight="1" thickBot="1" x14ac:dyDescent="0.3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489</v>
      </c>
      <c r="D3" s="55" t="s">
        <v>609</v>
      </c>
      <c r="E3" s="55"/>
      <c r="F3" s="55"/>
      <c r="G3" s="55"/>
    </row>
    <row r="4" spans="1:33" ht="15" customHeight="1" x14ac:dyDescent="0.3">
      <c r="C4" s="55" t="s">
        <v>490</v>
      </c>
      <c r="D4" s="55" t="s">
        <v>608</v>
      </c>
      <c r="E4" s="55"/>
      <c r="F4" s="55"/>
      <c r="G4" s="55" t="s">
        <v>607</v>
      </c>
    </row>
    <row r="5" spans="1:33" ht="15" customHeight="1" x14ac:dyDescent="0.3">
      <c r="C5" s="55" t="s">
        <v>491</v>
      </c>
      <c r="D5" s="55" t="s">
        <v>606</v>
      </c>
      <c r="E5" s="55"/>
      <c r="F5" s="55"/>
      <c r="G5" s="55"/>
    </row>
    <row r="6" spans="1:33" ht="15" customHeight="1" x14ac:dyDescent="0.3">
      <c r="C6" s="55" t="s">
        <v>492</v>
      </c>
      <c r="D6" s="55"/>
      <c r="E6" s="55" t="s">
        <v>605</v>
      </c>
      <c r="F6" s="55"/>
      <c r="G6" s="55"/>
    </row>
    <row r="10" spans="1:33" ht="15" customHeight="1" x14ac:dyDescent="0.35">
      <c r="A10" s="43" t="s">
        <v>429</v>
      </c>
      <c r="B10" s="54" t="s">
        <v>78</v>
      </c>
      <c r="AG10" s="51" t="s">
        <v>604</v>
      </c>
    </row>
    <row r="11" spans="1:33" ht="15" customHeight="1" x14ac:dyDescent="0.3">
      <c r="B11" s="53" t="s">
        <v>79</v>
      </c>
      <c r="AG11" s="51" t="s">
        <v>603</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3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3"/>
    <row r="15" spans="1:33" ht="15" customHeight="1" x14ac:dyDescent="0.3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430</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35">
      <c r="A17" s="43" t="s">
        <v>431</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35">
      <c r="A18" s="43" t="s">
        <v>432</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35">
      <c r="A19" s="43" t="s">
        <v>433</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35">
      <c r="A20" s="43" t="s">
        <v>434</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35">
      <c r="A21" s="43" t="s">
        <v>435</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35">
      <c r="A22" s="43" t="s">
        <v>436</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600</v>
      </c>
    </row>
    <row r="23" spans="1:33" ht="15" customHeight="1" x14ac:dyDescent="0.3">
      <c r="A23" s="43" t="s">
        <v>437</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3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5">
      <c r="A25" s="43" t="s">
        <v>438</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35">
      <c r="A26" s="43" t="s">
        <v>439</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35">
      <c r="A27" s="43" t="s">
        <v>440</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35">
      <c r="A28" s="43" t="s">
        <v>441</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35">
      <c r="A29" s="43" t="s">
        <v>442</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35">
      <c r="A30" s="43" t="s">
        <v>443</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5" x14ac:dyDescent="0.35">
      <c r="A31" s="43" t="s">
        <v>444</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600</v>
      </c>
    </row>
    <row r="32" spans="1:33" ht="14.5" x14ac:dyDescent="0.35">
      <c r="A32" s="43" t="s">
        <v>445</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5" x14ac:dyDescent="0.35">
      <c r="A33" s="43" t="s">
        <v>446</v>
      </c>
      <c r="B33" s="42" t="s">
        <v>500</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5" x14ac:dyDescent="0.35">
      <c r="A34" s="43" t="s">
        <v>447</v>
      </c>
      <c r="B34" s="42" t="s">
        <v>619</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5" x14ac:dyDescent="0.35">
      <c r="A35" s="43" t="s">
        <v>448</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5" x14ac:dyDescent="0.35">
      <c r="A36" s="43" t="s">
        <v>449</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5" x14ac:dyDescent="0.35">
      <c r="A37" s="43" t="s">
        <v>450</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600</v>
      </c>
    </row>
    <row r="38" spans="1:33" ht="14.5" x14ac:dyDescent="0.35">
      <c r="A38" s="43" t="s">
        <v>451</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600</v>
      </c>
    </row>
    <row r="39" spans="1:33" ht="14.5" x14ac:dyDescent="0.35">
      <c r="A39" s="43" t="s">
        <v>452</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5" x14ac:dyDescent="0.35">
      <c r="A40" s="43" t="s">
        <v>453</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600</v>
      </c>
    </row>
    <row r="41" spans="1:33" ht="14.5" x14ac:dyDescent="0.35">
      <c r="A41" s="43" t="s">
        <v>454</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600</v>
      </c>
    </row>
    <row r="42" spans="1:33" ht="14.5" x14ac:dyDescent="0.35">
      <c r="A42" s="43" t="s">
        <v>455</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5" x14ac:dyDescent="0.35">
      <c r="A43" s="43" t="s">
        <v>456</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5" x14ac:dyDescent="0.35">
      <c r="A44" s="43" t="s">
        <v>457</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5" x14ac:dyDescent="0.35">
      <c r="A45" s="43" t="s">
        <v>458</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600</v>
      </c>
    </row>
    <row r="46" spans="1:33" ht="14.5" x14ac:dyDescent="0.35">
      <c r="A46" s="43" t="s">
        <v>459</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600</v>
      </c>
    </row>
    <row r="47" spans="1:33" ht="14.5" x14ac:dyDescent="0.35">
      <c r="A47" s="43" t="s">
        <v>460</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600</v>
      </c>
    </row>
    <row r="48" spans="1:33" ht="14.5" x14ac:dyDescent="0.35">
      <c r="A48" s="43" t="s">
        <v>461</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
      <c r="A50" s="43" t="s">
        <v>462</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3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35">
      <c r="A55" s="43" t="s">
        <v>463</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35">
      <c r="A56" s="43" t="s">
        <v>464</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35">
      <c r="A57" s="43" t="s">
        <v>465</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35">
      <c r="A58" s="43" t="s">
        <v>466</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35">
      <c r="A59" s="43" t="s">
        <v>467</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35">
      <c r="A60" s="43" t="s">
        <v>468</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35">
      <c r="A61" s="43" t="s">
        <v>469</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35">
      <c r="A62" s="43" t="s">
        <v>470</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3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471</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35">
      <c r="A65" s="43" t="s">
        <v>472</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5" x14ac:dyDescent="0.35">
      <c r="A66" s="43" t="s">
        <v>473</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35">
      <c r="A67" s="43" t="s">
        <v>474</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35">
      <c r="A68" s="43" t="s">
        <v>475</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600</v>
      </c>
    </row>
    <row r="69" spans="1:33" ht="15" customHeight="1" x14ac:dyDescent="0.3">
      <c r="A69" s="43" t="s">
        <v>476</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A71" s="43" t="s">
        <v>477</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600</v>
      </c>
    </row>
    <row r="72" spans="1:33" ht="15" customHeight="1" x14ac:dyDescent="0.35">
      <c r="B72"/>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478</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35">
      <c r="A74" s="43" t="s">
        <v>479</v>
      </c>
      <c r="B74" s="42" t="s">
        <v>618</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35">
      <c r="A75" s="43" t="s">
        <v>480</v>
      </c>
      <c r="B75" s="42" t="s">
        <v>481</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35">
      <c r="A76" s="43" t="s">
        <v>482</v>
      </c>
      <c r="B76" s="42" t="s">
        <v>483</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35">
      <c r="A77" s="43" t="s">
        <v>484</v>
      </c>
      <c r="B77" s="42" t="s">
        <v>485</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35">
      <c r="A78" s="43" t="s">
        <v>486</v>
      </c>
      <c r="B78" s="42" t="s">
        <v>617</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5" x14ac:dyDescent="0.3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35">
      <c r="A80" s="43" t="s">
        <v>487</v>
      </c>
      <c r="B80" s="42" t="s">
        <v>616</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35"/>
    <row r="83" spans="2:2" ht="15" customHeight="1" x14ac:dyDescent="0.3">
      <c r="B83" s="39" t="s">
        <v>576</v>
      </c>
    </row>
    <row r="84" spans="2:2" ht="15" customHeight="1" x14ac:dyDescent="0.3">
      <c r="B84" s="38" t="s">
        <v>559</v>
      </c>
    </row>
    <row r="85" spans="2:2" ht="15" customHeight="1" x14ac:dyDescent="0.3">
      <c r="B85" s="38" t="s">
        <v>560</v>
      </c>
    </row>
    <row r="86" spans="2:2" ht="15" customHeight="1" x14ac:dyDescent="0.3">
      <c r="B86" s="38" t="s">
        <v>561</v>
      </c>
    </row>
    <row r="87" spans="2:2" ht="15" customHeight="1" x14ac:dyDescent="0.3">
      <c r="B87" s="38" t="s">
        <v>107</v>
      </c>
    </row>
    <row r="88" spans="2:2" ht="15" customHeight="1" x14ac:dyDescent="0.3">
      <c r="B88" s="38" t="s">
        <v>562</v>
      </c>
    </row>
    <row r="89" spans="2:2" ht="15" customHeight="1" x14ac:dyDescent="0.3">
      <c r="B89" s="38" t="s">
        <v>108</v>
      </c>
    </row>
    <row r="90" spans="2:2" ht="15" customHeight="1" x14ac:dyDescent="0.3">
      <c r="B90" s="38" t="s">
        <v>563</v>
      </c>
    </row>
    <row r="91" spans="2:2" ht="15" customHeight="1" x14ac:dyDescent="0.3">
      <c r="B91" s="38" t="s">
        <v>564</v>
      </c>
    </row>
    <row r="92" spans="2:2" x14ac:dyDescent="0.3">
      <c r="B92" s="38" t="s">
        <v>219</v>
      </c>
    </row>
    <row r="93" spans="2:2" ht="15" customHeight="1" x14ac:dyDescent="0.3">
      <c r="B93" s="38" t="s">
        <v>565</v>
      </c>
    </row>
    <row r="94" spans="2:2" ht="15" customHeight="1" x14ac:dyDescent="0.3">
      <c r="B94" s="38" t="s">
        <v>566</v>
      </c>
    </row>
    <row r="95" spans="2:2" ht="15" customHeight="1" x14ac:dyDescent="0.3">
      <c r="B95" s="38" t="s">
        <v>615</v>
      </c>
    </row>
    <row r="96" spans="2:2" ht="15" customHeight="1" x14ac:dyDescent="0.3">
      <c r="B96" s="38" t="s">
        <v>488</v>
      </c>
    </row>
    <row r="97" spans="2:33" ht="15" customHeight="1" x14ac:dyDescent="0.3">
      <c r="B97" s="38" t="s">
        <v>567</v>
      </c>
    </row>
    <row r="98" spans="2:33" ht="15" customHeight="1" x14ac:dyDescent="0.3">
      <c r="B98" s="38" t="s">
        <v>568</v>
      </c>
    </row>
    <row r="99" spans="2:33" ht="15" customHeight="1" x14ac:dyDescent="0.3">
      <c r="B99" s="38" t="s">
        <v>569</v>
      </c>
    </row>
    <row r="100" spans="2:33" ht="15" customHeight="1" x14ac:dyDescent="0.3">
      <c r="B100" s="38" t="s">
        <v>494</v>
      </c>
    </row>
    <row r="101" spans="2:33" x14ac:dyDescent="0.3">
      <c r="B101" s="38" t="s">
        <v>570</v>
      </c>
    </row>
    <row r="102" spans="2:33" x14ac:dyDescent="0.3">
      <c r="B102" s="38" t="s">
        <v>571</v>
      </c>
    </row>
    <row r="103" spans="2:33" ht="15" customHeight="1" x14ac:dyDescent="0.3">
      <c r="B103" s="38" t="s">
        <v>572</v>
      </c>
    </row>
    <row r="104" spans="2:33" ht="15" customHeight="1" x14ac:dyDescent="0.3">
      <c r="B104" s="38" t="s">
        <v>573</v>
      </c>
    </row>
    <row r="105" spans="2:33" ht="15" customHeight="1" x14ac:dyDescent="0.3">
      <c r="B105" s="38" t="s">
        <v>574</v>
      </c>
    </row>
    <row r="106" spans="2:33" ht="15" customHeight="1" x14ac:dyDescent="0.3">
      <c r="B106" s="38" t="s">
        <v>575</v>
      </c>
    </row>
    <row r="107" spans="2:33" ht="15" customHeight="1" x14ac:dyDescent="0.3">
      <c r="B107" s="38" t="s">
        <v>109</v>
      </c>
    </row>
    <row r="108" spans="2:33" ht="15" customHeight="1" x14ac:dyDescent="0.3">
      <c r="B108" s="38" t="s">
        <v>543</v>
      </c>
    </row>
    <row r="109" spans="2:33" ht="15" customHeight="1" x14ac:dyDescent="0.3">
      <c r="B109" s="38" t="s">
        <v>544</v>
      </c>
    </row>
    <row r="110" spans="2:33" ht="15" customHeight="1" x14ac:dyDescent="0.3">
      <c r="B110" s="38" t="s">
        <v>614</v>
      </c>
    </row>
    <row r="111" spans="2:33" ht="15" customHeight="1" x14ac:dyDescent="0.3">
      <c r="B111" s="38" t="s">
        <v>593</v>
      </c>
    </row>
    <row r="112" spans="2:33" ht="15" customHeight="1" x14ac:dyDescent="0.3">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3"/>
  <cols>
    <col min="1" max="1" width="19.7265625" style="37" bestFit="1" customWidth="1"/>
    <col min="2" max="2" width="46.7265625" style="37" customWidth="1"/>
    <col min="3" max="16384" width="8.7265625" style="37"/>
  </cols>
  <sheetData>
    <row r="1" spans="1:33" ht="15" customHeight="1" thickBot="1" x14ac:dyDescent="0.3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489</v>
      </c>
      <c r="D3" s="73" t="s">
        <v>627</v>
      </c>
      <c r="E3" s="55"/>
      <c r="F3" s="55"/>
      <c r="G3" s="55"/>
    </row>
    <row r="4" spans="1:33" ht="15" customHeight="1" x14ac:dyDescent="0.3">
      <c r="C4" s="73" t="s">
        <v>490</v>
      </c>
      <c r="D4" s="73" t="s">
        <v>628</v>
      </c>
      <c r="E4" s="55"/>
      <c r="F4" s="55"/>
      <c r="G4" s="73" t="s">
        <v>607</v>
      </c>
    </row>
    <row r="5" spans="1:33" ht="15" customHeight="1" x14ac:dyDescent="0.3">
      <c r="C5" s="73" t="s">
        <v>491</v>
      </c>
      <c r="D5" s="73" t="s">
        <v>629</v>
      </c>
      <c r="E5" s="55"/>
      <c r="F5" s="55"/>
      <c r="G5" s="55"/>
    </row>
    <row r="6" spans="1:33" ht="15" customHeight="1" x14ac:dyDescent="0.3">
      <c r="C6" s="73" t="s">
        <v>492</v>
      </c>
      <c r="D6" s="55"/>
      <c r="E6" s="73" t="s">
        <v>630</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429</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3">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3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430</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3">
      <c r="A17" s="43" t="s">
        <v>431</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3">
      <c r="A18" s="43" t="s">
        <v>432</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3">
      <c r="A19" s="43" t="s">
        <v>433</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3">
      <c r="A20" s="43" t="s">
        <v>434</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3">
      <c r="A21" s="43" t="s">
        <v>435</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3">
      <c r="A22" s="43" t="s">
        <v>436</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600</v>
      </c>
      <c r="AG22" s="38"/>
    </row>
    <row r="23" spans="1:33" ht="15" customHeight="1" x14ac:dyDescent="0.3">
      <c r="A23" s="43" t="s">
        <v>437</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3">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3">
      <c r="A25" s="43" t="s">
        <v>438</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3">
      <c r="A26" s="43" t="s">
        <v>439</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3">
      <c r="A27" s="43" t="s">
        <v>440</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3">
      <c r="A28" s="43" t="s">
        <v>441</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3">
      <c r="A29" s="43" t="s">
        <v>442</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3">
      <c r="A30" s="43" t="s">
        <v>443</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3">
      <c r="A31" s="43" t="s">
        <v>444</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600</v>
      </c>
      <c r="AG31" s="38"/>
    </row>
    <row r="32" spans="1:33" ht="12" x14ac:dyDescent="0.3">
      <c r="A32" s="43" t="s">
        <v>445</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3">
      <c r="A33" s="43" t="s">
        <v>446</v>
      </c>
      <c r="B33" s="66" t="s">
        <v>500</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3">
      <c r="A34" s="43" t="s">
        <v>447</v>
      </c>
      <c r="B34" s="66" t="s">
        <v>619</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3">
      <c r="A35" s="43" t="s">
        <v>448</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3">
      <c r="A36" s="43" t="s">
        <v>449</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3">
      <c r="A37" s="43" t="s">
        <v>451</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600</v>
      </c>
      <c r="AG37" s="38"/>
    </row>
    <row r="38" spans="1:33" ht="12" x14ac:dyDescent="0.3">
      <c r="A38" s="43" t="s">
        <v>452</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3">
      <c r="A39" s="43" t="s">
        <v>453</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600</v>
      </c>
      <c r="AG39" s="38"/>
    </row>
    <row r="40" spans="1:33" ht="12" x14ac:dyDescent="0.3">
      <c r="A40" s="43" t="s">
        <v>451</v>
      </c>
      <c r="B40" s="66" t="s">
        <v>647</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3">
      <c r="A41" s="43" t="s">
        <v>452</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3">
      <c r="A42" s="43" t="s">
        <v>453</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3">
      <c r="A43" s="43" t="s">
        <v>455</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3">
      <c r="A44" s="43" t="s">
        <v>456</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3">
      <c r="A45" s="43" t="s">
        <v>457</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600</v>
      </c>
      <c r="AG45" s="38"/>
    </row>
    <row r="46" spans="1:33" ht="12" x14ac:dyDescent="0.3">
      <c r="A46" s="43" t="s">
        <v>458</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600</v>
      </c>
      <c r="AG46" s="38"/>
    </row>
    <row r="47" spans="1:33" ht="12" x14ac:dyDescent="0.3">
      <c r="A47" s="43" t="s">
        <v>459</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600</v>
      </c>
      <c r="AG47" s="38"/>
    </row>
    <row r="48" spans="1:33" ht="12" x14ac:dyDescent="0.3">
      <c r="A48" s="43" t="s">
        <v>460</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600</v>
      </c>
      <c r="AG48" s="38"/>
    </row>
    <row r="49" spans="1:33" ht="12" x14ac:dyDescent="0.3">
      <c r="A49" s="43" t="s">
        <v>461</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3">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462</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43" t="s">
        <v>463</v>
      </c>
      <c r="B56" s="66" t="s">
        <v>648</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3">
      <c r="A57" s="43" t="s">
        <v>464</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3">
      <c r="A58" s="43" t="s">
        <v>465</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3">
      <c r="A59" s="43" t="s">
        <v>466</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3">
      <c r="A60" s="43" t="s">
        <v>467</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3">
      <c r="A61" s="43" t="s">
        <v>468</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3">
      <c r="A62" s="43" t="s">
        <v>469</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3">
      <c r="A63" s="43" t="s">
        <v>470</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3">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3">
      <c r="A65" s="43" t="s">
        <v>471</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3">
      <c r="A66" s="43" t="s">
        <v>472</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3">
      <c r="A67" s="43" t="s">
        <v>473</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3">
      <c r="A68" s="43" t="s">
        <v>474</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3">
      <c r="A69" s="43" t="s">
        <v>475</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3">
      <c r="A70" s="43" t="s">
        <v>476</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3">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A72" s="43" t="s">
        <v>477</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3">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3">
      <c r="A74" s="43" t="s">
        <v>478</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3">
      <c r="A75" s="43" t="s">
        <v>479</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3">
      <c r="A76" s="43" t="s">
        <v>480</v>
      </c>
      <c r="B76" s="66" t="s">
        <v>481</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3">
      <c r="A77" s="43" t="s">
        <v>482</v>
      </c>
      <c r="B77" s="66" t="s">
        <v>483</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3">
      <c r="A78" s="43" t="s">
        <v>484</v>
      </c>
      <c r="B78" s="66" t="s">
        <v>485</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3">
      <c r="A79" s="43" t="s">
        <v>486</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3">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3">
      <c r="A81" s="43" t="s">
        <v>487</v>
      </c>
      <c r="B81" s="66" t="s">
        <v>649</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3">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3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3">
      <c r="B84" s="477" t="s">
        <v>576</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3">
      <c r="B85" s="38" t="s">
        <v>650</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3">
      <c r="B86" s="38" t="s">
        <v>560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3">
      <c r="B87" s="38" t="s">
        <v>561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3">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3">
      <c r="B89" s="38" t="s">
        <v>651</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3">
      <c r="B90" s="38" t="s">
        <v>652</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3">
      <c r="B91" s="38" t="s">
        <v>563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3">
      <c r="B92" s="38" t="s">
        <v>564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3">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3">
      <c r="B94" s="38" t="s">
        <v>653</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3">
      <c r="B95" s="38" t="s">
        <v>566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3">
      <c r="B96" s="38" t="s">
        <v>654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655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567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568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569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t="s">
        <v>494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t="s">
        <v>656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t="s">
        <v>657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t="s">
        <v>572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t="s">
        <v>573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t="s">
        <v>574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t="s">
        <v>575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t="s">
        <v>543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3">
      <c r="B110" s="38" t="s">
        <v>544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3">
      <c r="B111" s="38" t="s">
        <v>645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3">
      <c r="B112" s="476" t="s">
        <v>637</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3">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3">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3">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3">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3">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3">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3">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3">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3">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3">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3">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3">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3">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3">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3">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3">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3">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3">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3">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3">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3">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3">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3">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3">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3">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3">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3">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3">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3">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3">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3">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3">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3">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3">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3">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3">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5" x14ac:dyDescent="0.35"/>
  <cols>
    <col min="1" max="1" width="60.7265625" bestFit="1" customWidth="1"/>
    <col min="2" max="2" width="41.54296875" customWidth="1"/>
    <col min="3" max="3" width="11.7265625" bestFit="1" customWidth="1"/>
    <col min="4" max="4" width="13" bestFit="1" customWidth="1"/>
    <col min="5" max="5" width="12.26953125" bestFit="1" customWidth="1"/>
    <col min="6" max="26" width="9.54296875" bestFit="1" customWidth="1"/>
    <col min="27" max="27" width="12.26953125" bestFit="1" customWidth="1"/>
    <col min="28" max="36" width="9.54296875" bestFit="1" customWidth="1"/>
  </cols>
  <sheetData>
    <row r="1" spans="1:36" x14ac:dyDescent="0.3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35">
      <c r="A2" s="10" t="s">
        <v>308</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3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35">
      <c r="A4" t="s">
        <v>251</v>
      </c>
      <c r="B4" t="s">
        <v>501</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35">
      <c r="A5" t="s">
        <v>586</v>
      </c>
      <c r="D5">
        <f>'Subsidies Paid'!L8*'Monetizing Tax Credit Penalty'!$A$30</f>
        <v>0.20099999999999998</v>
      </c>
      <c r="E5">
        <f>'Subsidies Paid'!M8*'Monetizing Tax Credit Penalty'!$A$30</f>
        <v>0.17419999999999999</v>
      </c>
      <c r="F5" s="122">
        <v>0</v>
      </c>
      <c r="G5" s="122">
        <v>0</v>
      </c>
      <c r="H5" s="122">
        <v>0</v>
      </c>
      <c r="I5" s="122">
        <v>0</v>
      </c>
      <c r="J5" s="122">
        <v>0</v>
      </c>
      <c r="K5" s="122">
        <v>0</v>
      </c>
      <c r="L5" s="122">
        <v>0</v>
      </c>
      <c r="M5" s="122">
        <v>0</v>
      </c>
      <c r="N5" s="122">
        <v>0</v>
      </c>
      <c r="O5" s="122">
        <v>0</v>
      </c>
      <c r="P5" s="122">
        <v>0</v>
      </c>
      <c r="Q5" s="122">
        <v>0</v>
      </c>
      <c r="R5" s="122">
        <v>0</v>
      </c>
      <c r="S5" s="122">
        <v>0</v>
      </c>
      <c r="T5" s="122">
        <v>0</v>
      </c>
      <c r="U5" s="122">
        <v>0</v>
      </c>
      <c r="V5" s="122">
        <v>0</v>
      </c>
      <c r="W5" s="122">
        <v>0</v>
      </c>
      <c r="X5" s="122">
        <v>0</v>
      </c>
      <c r="Y5" s="122">
        <v>0</v>
      </c>
      <c r="Z5" s="122">
        <v>0</v>
      </c>
      <c r="AA5" s="122">
        <v>0</v>
      </c>
      <c r="AB5" s="122">
        <v>0</v>
      </c>
      <c r="AC5" s="122">
        <v>0</v>
      </c>
      <c r="AD5" s="122">
        <v>0</v>
      </c>
      <c r="AE5" s="122">
        <v>0</v>
      </c>
      <c r="AF5" s="122">
        <v>0</v>
      </c>
      <c r="AG5" s="122">
        <v>0</v>
      </c>
    </row>
    <row r="6" spans="1:36" x14ac:dyDescent="0.35">
      <c r="C6" s="479" t="s">
        <v>584</v>
      </c>
      <c r="D6" s="479"/>
      <c r="E6" s="479"/>
      <c r="F6" s="479"/>
      <c r="G6" s="479"/>
      <c r="H6" s="479"/>
    </row>
    <row r="7" spans="1:36" x14ac:dyDescent="0.3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35">
      <c r="A9" s="10" t="s">
        <v>510</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3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35">
      <c r="A11" t="s">
        <v>508</v>
      </c>
      <c r="B11" t="s">
        <v>501</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35">
      <c r="A12" t="s">
        <v>587</v>
      </c>
      <c r="D12">
        <f>'Subsidies Paid'!N9*'Monetizing Tax Credit Penalty'!$A$30</f>
        <v>0.20099999999999998</v>
      </c>
      <c r="E12">
        <f>'Subsidies Paid'!O9*'Monetizing Tax Credit Penalty'!$A$30</f>
        <v>0.20099999999999998</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0</v>
      </c>
      <c r="W12" s="122">
        <v>0</v>
      </c>
      <c r="X12" s="122">
        <v>0</v>
      </c>
      <c r="Y12" s="122">
        <v>0</v>
      </c>
      <c r="Z12" s="122">
        <v>0</v>
      </c>
      <c r="AA12" s="122">
        <v>0</v>
      </c>
      <c r="AB12" s="122">
        <v>0</v>
      </c>
      <c r="AC12" s="122">
        <v>0</v>
      </c>
      <c r="AD12" s="122">
        <v>0</v>
      </c>
      <c r="AE12" s="122">
        <v>0</v>
      </c>
      <c r="AF12" s="122">
        <v>0</v>
      </c>
      <c r="AG12" s="122">
        <v>0</v>
      </c>
    </row>
    <row r="13" spans="1:36" x14ac:dyDescent="0.35">
      <c r="I13" s="480" t="s">
        <v>585</v>
      </c>
      <c r="J13" s="480"/>
      <c r="K13" s="480"/>
    </row>
    <row r="14" spans="1:36" x14ac:dyDescent="0.35">
      <c r="A14" t="s">
        <v>509</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35">
      <c r="A16" s="10" t="s">
        <v>309</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35">
      <c r="A18" t="s">
        <v>253</v>
      </c>
      <c r="B18" t="s">
        <v>501</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35">
      <c r="A19" t="s">
        <v>588</v>
      </c>
      <c r="D19">
        <f>'Subsidies Paid'!L8*'Monetizing Tax Credit Penalty'!$A$30</f>
        <v>0.20099999999999998</v>
      </c>
      <c r="E19">
        <f>'Subsidies Paid'!M8*'Monetizing Tax Credit Penalty'!$A$30</f>
        <v>0.17419999999999999</v>
      </c>
      <c r="F19" s="122">
        <v>0</v>
      </c>
      <c r="G19" s="122">
        <v>0</v>
      </c>
      <c r="H19" s="122">
        <v>0</v>
      </c>
      <c r="I19" s="122">
        <v>0</v>
      </c>
      <c r="J19" s="122">
        <v>0</v>
      </c>
      <c r="K19" s="122">
        <v>0</v>
      </c>
      <c r="L19" s="122">
        <v>0</v>
      </c>
      <c r="M19" s="122">
        <v>0</v>
      </c>
      <c r="N19" s="122">
        <v>0</v>
      </c>
      <c r="O19" s="122">
        <v>0</v>
      </c>
      <c r="P19" s="122">
        <v>0</v>
      </c>
      <c r="Q19" s="122">
        <v>0</v>
      </c>
      <c r="R19" s="122">
        <v>0</v>
      </c>
      <c r="S19" s="122">
        <v>0</v>
      </c>
      <c r="T19" s="122">
        <v>0</v>
      </c>
      <c r="U19" s="122">
        <v>0</v>
      </c>
      <c r="V19" s="122">
        <v>0</v>
      </c>
      <c r="W19" s="122">
        <v>0</v>
      </c>
      <c r="X19" s="122">
        <v>0</v>
      </c>
      <c r="Y19" s="122">
        <v>0</v>
      </c>
      <c r="Z19" s="122">
        <v>0</v>
      </c>
      <c r="AA19" s="122">
        <v>0</v>
      </c>
      <c r="AB19" s="122">
        <v>0</v>
      </c>
      <c r="AC19" s="122">
        <v>0</v>
      </c>
      <c r="AD19" s="122">
        <v>0</v>
      </c>
      <c r="AE19" s="122">
        <v>0</v>
      </c>
      <c r="AF19" s="122">
        <v>0</v>
      </c>
      <c r="AG19" s="122">
        <v>0</v>
      </c>
    </row>
    <row r="20" spans="1:35" x14ac:dyDescent="0.35">
      <c r="C20" s="35"/>
      <c r="D20" s="479" t="s">
        <v>584</v>
      </c>
      <c r="E20" s="479"/>
      <c r="F20" s="479"/>
      <c r="G20" s="479"/>
      <c r="H20" s="479"/>
      <c r="I20" s="479"/>
    </row>
    <row r="21" spans="1:35" x14ac:dyDescent="0.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35">
      <c r="A23" s="10" t="s">
        <v>310</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35">
      <c r="A25" t="s">
        <v>299</v>
      </c>
      <c r="B25" t="s">
        <v>501</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35">
      <c r="A26" t="s">
        <v>589</v>
      </c>
      <c r="D26">
        <f>'Subsidies Paid'!N13*'Monetizing Tax Credit Penalty'!$A$30</f>
        <v>6.699999999999999E-2</v>
      </c>
      <c r="E26">
        <f>'Subsidies Paid'!O13*'Monetizing Tax Credit Penalty'!$A$30</f>
        <v>6.699999999999999E-2</v>
      </c>
      <c r="F26" s="122">
        <v>0</v>
      </c>
      <c r="G26" s="122">
        <v>0</v>
      </c>
      <c r="H26" s="122">
        <v>0</v>
      </c>
      <c r="I26" s="122">
        <v>0</v>
      </c>
      <c r="J26" s="122">
        <v>0</v>
      </c>
      <c r="K26" s="122">
        <v>0</v>
      </c>
      <c r="L26" s="122">
        <v>0</v>
      </c>
      <c r="M26" s="122">
        <v>0</v>
      </c>
      <c r="N26" s="122">
        <v>0</v>
      </c>
      <c r="O26" s="122">
        <v>0</v>
      </c>
      <c r="P26" s="122">
        <v>0</v>
      </c>
      <c r="Q26" s="122">
        <v>0</v>
      </c>
      <c r="R26" s="122">
        <v>0</v>
      </c>
      <c r="S26" s="122">
        <v>0</v>
      </c>
      <c r="T26" s="122">
        <v>0</v>
      </c>
      <c r="U26" s="122">
        <v>0</v>
      </c>
      <c r="V26" s="122">
        <v>0</v>
      </c>
      <c r="W26" s="122">
        <v>0</v>
      </c>
      <c r="X26" s="122">
        <v>0</v>
      </c>
      <c r="Y26" s="122">
        <v>0</v>
      </c>
      <c r="Z26" s="122">
        <v>0</v>
      </c>
      <c r="AA26" s="122">
        <v>0</v>
      </c>
      <c r="AB26" s="122">
        <v>0</v>
      </c>
      <c r="AC26" s="122">
        <v>0</v>
      </c>
      <c r="AD26" s="122">
        <v>0</v>
      </c>
      <c r="AE26" s="122">
        <v>0</v>
      </c>
      <c r="AF26" s="122">
        <v>0</v>
      </c>
      <c r="AG26" s="122">
        <v>0</v>
      </c>
    </row>
    <row r="27" spans="1:35" x14ac:dyDescent="0.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35">
      <c r="A29" s="13" t="s">
        <v>311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35">
      <c r="A32" t="s">
        <v>258</v>
      </c>
      <c r="B32" t="s">
        <v>620</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35">
      <c r="A35" s="10" t="s">
        <v>312</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35">
      <c r="A38" t="s">
        <v>264</v>
      </c>
      <c r="B38" t="s">
        <v>620</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3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35">
      <c r="A45" t="s">
        <v>268</v>
      </c>
      <c r="B45" t="s">
        <v>621</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35">
      <c r="A48" s="15" t="s">
        <v>247</v>
      </c>
    </row>
    <row r="49" spans="1:35" x14ac:dyDescent="0.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35">
      <c r="A56" t="s">
        <v>270</v>
      </c>
      <c r="B56" t="s">
        <v>621</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35">
      <c r="A57" t="s">
        <v>277</v>
      </c>
      <c r="B57" t="s">
        <v>621</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35">
      <c r="A60" s="15" t="s">
        <v>31</v>
      </c>
    </row>
    <row r="61" spans="1:35" x14ac:dyDescent="0.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35">
      <c r="A62" t="s">
        <v>270</v>
      </c>
      <c r="B62" t="s">
        <v>621</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35">
      <c r="A63" t="s">
        <v>277</v>
      </c>
      <c r="B63" t="s">
        <v>621</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35">
      <c r="A66" s="15" t="s">
        <v>38</v>
      </c>
    </row>
    <row r="67" spans="1:36" x14ac:dyDescent="0.3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35">
      <c r="A68" t="s">
        <v>270</v>
      </c>
      <c r="B68" t="s">
        <v>621</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35">
      <c r="A69" t="s">
        <v>277</v>
      </c>
      <c r="B69" t="s">
        <v>621</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3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3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3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3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35">
      <c r="A75" t="s">
        <v>279</v>
      </c>
      <c r="B75" t="s">
        <v>622</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3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35">
      <c r="A77" t="s">
        <v>282</v>
      </c>
      <c r="B77" t="s">
        <v>622</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3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35">
      <c r="A80" s="15" t="s">
        <v>30</v>
      </c>
    </row>
    <row r="81" spans="1:36" x14ac:dyDescent="0.3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35">
      <c r="A82" t="s">
        <v>287</v>
      </c>
      <c r="B82" t="s">
        <v>621</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35">
      <c r="A83" t="s">
        <v>279</v>
      </c>
      <c r="B83" t="s">
        <v>622</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3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35">
      <c r="A85" t="s">
        <v>282</v>
      </c>
      <c r="B85" t="s">
        <v>622</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3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35">
      <c r="A88" s="15" t="s">
        <v>31</v>
      </c>
    </row>
    <row r="89" spans="1:36" x14ac:dyDescent="0.3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35">
      <c r="A90" t="s">
        <v>287</v>
      </c>
      <c r="B90" t="s">
        <v>621</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35">
      <c r="A91" t="s">
        <v>279</v>
      </c>
      <c r="B91" t="s">
        <v>622</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3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35">
      <c r="A93" t="s">
        <v>282</v>
      </c>
      <c r="B93" t="s">
        <v>622</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3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35">
      <c r="A96" s="15" t="s">
        <v>38</v>
      </c>
    </row>
    <row r="97" spans="1:36" x14ac:dyDescent="0.3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35">
      <c r="A98" t="s">
        <v>287</v>
      </c>
      <c r="B98" t="s">
        <v>621</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35">
      <c r="A99" t="s">
        <v>279</v>
      </c>
      <c r="B99" t="s">
        <v>622</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3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35">
      <c r="A101" t="s">
        <v>282</v>
      </c>
      <c r="B101" t="s">
        <v>622</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3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35">
      <c r="A104" s="15" t="s">
        <v>250</v>
      </c>
    </row>
    <row r="105" spans="1:36" x14ac:dyDescent="0.35">
      <c r="A105" t="s">
        <v>272</v>
      </c>
      <c r="B105" t="s">
        <v>278</v>
      </c>
      <c r="E105">
        <f>'Subsidies Paid'!H20</f>
        <v>10000000</v>
      </c>
    </row>
    <row r="106" spans="1:36" x14ac:dyDescent="0.35">
      <c r="A106" t="s">
        <v>279</v>
      </c>
      <c r="B106" t="s">
        <v>622</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35">
      <c r="A107" t="s">
        <v>281</v>
      </c>
      <c r="B107" t="s">
        <v>280</v>
      </c>
      <c r="E107">
        <f t="shared" ref="E107" si="153">5.751*10^6</f>
        <v>5751000</v>
      </c>
      <c r="AA107" s="5"/>
      <c r="AB107" s="5"/>
      <c r="AC107" s="5"/>
      <c r="AD107" s="5"/>
      <c r="AE107" s="5"/>
      <c r="AF107" s="5"/>
      <c r="AG107" s="5"/>
      <c r="AH107" s="5"/>
      <c r="AI107" s="5"/>
      <c r="AJ107" s="5"/>
    </row>
    <row r="108" spans="1:36" x14ac:dyDescent="0.35">
      <c r="A108" t="s">
        <v>282</v>
      </c>
      <c r="B108" t="s">
        <v>622</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3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3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3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5" x14ac:dyDescent="0.35"/>
  <cols>
    <col min="1" max="1" width="27.26953125" customWidth="1"/>
    <col min="2" max="2" width="12.54296875" bestFit="1" customWidth="1"/>
  </cols>
  <sheetData>
    <row r="1" spans="1:2" x14ac:dyDescent="0.35">
      <c r="A1" t="s">
        <v>578</v>
      </c>
      <c r="B1">
        <v>10</v>
      </c>
    </row>
    <row r="2" spans="1:2" ht="29" x14ac:dyDescent="0.35">
      <c r="A2" s="36" t="s">
        <v>579</v>
      </c>
      <c r="B2">
        <v>30</v>
      </c>
    </row>
    <row r="3" spans="1:2" ht="29" x14ac:dyDescent="0.35">
      <c r="A3" s="36" t="s">
        <v>580</v>
      </c>
      <c r="B3">
        <v>0.39100000000000001</v>
      </c>
    </row>
    <row r="4" spans="1:2" ht="29" x14ac:dyDescent="0.35">
      <c r="A4" s="36" t="s">
        <v>581</v>
      </c>
      <c r="B4">
        <v>0.48799999999999999</v>
      </c>
    </row>
    <row r="5" spans="1:2" x14ac:dyDescent="0.35">
      <c r="A5" s="36" t="s">
        <v>582</v>
      </c>
      <c r="B5">
        <v>0.03</v>
      </c>
    </row>
    <row r="6" spans="1:2" x14ac:dyDescent="0.35">
      <c r="A6" s="36" t="s">
        <v>583</v>
      </c>
      <c r="B6">
        <v>8760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5" x14ac:dyDescent="0.35"/>
  <sheetData>
    <row r="29" spans="1:1" x14ac:dyDescent="0.35">
      <c r="A29" t="s">
        <v>520</v>
      </c>
    </row>
    <row r="30" spans="1:1" x14ac:dyDescent="0.35">
      <c r="A30">
        <f>1-0.33</f>
        <v>0.66999999999999993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B1"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978</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979</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s="5">
        <f>'Inflation Reduction Act - Hydgn'!B38</f>
        <v>0</v>
      </c>
      <c r="C22" s="5">
        <f>'Inflation Reduction Act - Hydgn'!C38</f>
        <v>0</v>
      </c>
      <c r="D22" s="5">
        <f>'Inflation Reduction Act - Hydgn'!D38</f>
        <v>0</v>
      </c>
      <c r="E22" s="5">
        <f>'Inflation Reduction Act - Hydgn'!E38</f>
        <v>0</v>
      </c>
      <c r="F22" s="5">
        <f>'Inflation Reduction Act - Hydgn'!F38</f>
        <v>4.9370741187354737E-6</v>
      </c>
      <c r="G22" s="5">
        <f>'Inflation Reduction Act - Hydgn'!G38</f>
        <v>4.9370741187354737E-6</v>
      </c>
      <c r="H22" s="5">
        <f>'Inflation Reduction Act - Hydgn'!H38</f>
        <v>4.9370741187354737E-6</v>
      </c>
      <c r="I22" s="5">
        <f>'Inflation Reduction Act - Hydgn'!I38</f>
        <v>4.9370741187354737E-6</v>
      </c>
      <c r="J22" s="5">
        <f>'Inflation Reduction Act - Hydgn'!J38</f>
        <v>4.9370741187354737E-6</v>
      </c>
      <c r="K22" s="5">
        <f>'Inflation Reduction Act - Hydgn'!K38</f>
        <v>4.9370741187354737E-6</v>
      </c>
      <c r="L22" s="5">
        <f>'Inflation Reduction Act - Hydgn'!L38</f>
        <v>4.9370741187354737E-6</v>
      </c>
      <c r="M22" s="5">
        <f>'Inflation Reduction Act - Hydgn'!M38</f>
        <v>4.9370741187354737E-6</v>
      </c>
      <c r="N22" s="5">
        <f>'Inflation Reduction Act - Hydgn'!N38</f>
        <v>4.9370741187354737E-6</v>
      </c>
      <c r="O22" s="5">
        <f>'Inflation Reduction Act - Hydgn'!O38</f>
        <v>4.9370741187354737E-6</v>
      </c>
      <c r="P22" s="5">
        <f>'Inflation Reduction Act - Hydgn'!P38</f>
        <v>4.3199398538935397E-6</v>
      </c>
      <c r="Q22" s="5">
        <f>'Inflation Reduction Act - Hydgn'!Q38</f>
        <v>3.7028055890516053E-6</v>
      </c>
      <c r="R22" s="5">
        <f>'Inflation Reduction Act - Hydgn'!R38</f>
        <v>3.0856713242096708E-6</v>
      </c>
      <c r="S22" s="5">
        <f>'Inflation Reduction Act - Hydgn'!S38</f>
        <v>2.4685370593677368E-6</v>
      </c>
      <c r="T22" s="5">
        <f>'Inflation Reduction Act - Hydgn'!T38</f>
        <v>1.8514027945258026E-6</v>
      </c>
      <c r="U22" s="5">
        <f>'Inflation Reduction Act - Hydgn'!U38</f>
        <v>1.2342685296838684E-6</v>
      </c>
      <c r="V22" s="5">
        <f>'Inflation Reduction Act - Hydgn'!V38</f>
        <v>6.1713426484193368E-7</v>
      </c>
      <c r="W22" s="5">
        <f>'Inflation Reduction Act - Hydgn'!W38</f>
        <v>0</v>
      </c>
      <c r="X22" s="5">
        <f>'Inflation Reduction Act - Hydgn'!X38</f>
        <v>0</v>
      </c>
      <c r="Y22" s="5">
        <f>'Inflation Reduction Act - Hydgn'!Y38</f>
        <v>0</v>
      </c>
      <c r="Z22" s="5">
        <f>'Inflation Reduction Act - Hydgn'!Z38</f>
        <v>0</v>
      </c>
      <c r="AA22" s="5">
        <f>'Inflation Reduction Act - Hydgn'!AA38</f>
        <v>0</v>
      </c>
      <c r="AB22" s="5">
        <f>'Inflation Reduction Act - Hydgn'!AB38</f>
        <v>0</v>
      </c>
      <c r="AC22" s="5">
        <f>'Inflation Reduction Act - Hydgn'!AC38</f>
        <v>0</v>
      </c>
      <c r="AD22" s="5">
        <f>'Inflation Reduction Act - Hydgn'!AD38</f>
        <v>0</v>
      </c>
      <c r="AE22" s="5">
        <f>'Inflation Reduction Act - Hydgn'!AE38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s="5">
        <f>'Inflation Reduction Act - Hydgn'!B37</f>
        <v>0</v>
      </c>
      <c r="C22" s="5">
        <f>'Inflation Reduction Act - Hydgn'!C37</f>
        <v>0</v>
      </c>
      <c r="D22" s="5">
        <f>'Inflation Reduction Act - Hydgn'!D37</f>
        <v>0</v>
      </c>
      <c r="E22" s="5">
        <f>'Inflation Reduction Act - Hydgn'!E37</f>
        <v>0</v>
      </c>
      <c r="F22" s="5">
        <f>'Inflation Reduction Act - Hydgn'!F37</f>
        <v>4.9370741187354737E-6</v>
      </c>
      <c r="G22" s="5">
        <f>'Inflation Reduction Act - Hydgn'!G37</f>
        <v>4.9370741187354737E-6</v>
      </c>
      <c r="H22" s="5">
        <f>'Inflation Reduction Act - Hydgn'!H37</f>
        <v>4.9370741187354737E-6</v>
      </c>
      <c r="I22" s="5">
        <f>'Inflation Reduction Act - Hydgn'!I37</f>
        <v>4.9370741187354737E-6</v>
      </c>
      <c r="J22" s="5">
        <f>'Inflation Reduction Act - Hydgn'!J37</f>
        <v>4.9370741187354737E-6</v>
      </c>
      <c r="K22" s="5">
        <f>'Inflation Reduction Act - Hydgn'!K37</f>
        <v>4.9370741187354737E-6</v>
      </c>
      <c r="L22" s="5">
        <f>'Inflation Reduction Act - Hydgn'!L37</f>
        <v>4.9370741187354737E-6</v>
      </c>
      <c r="M22" s="5">
        <f>'Inflation Reduction Act - Hydgn'!M37</f>
        <v>4.9370741187354737E-6</v>
      </c>
      <c r="N22" s="5">
        <f>'Inflation Reduction Act - Hydgn'!N37</f>
        <v>4.9370741187354737E-6</v>
      </c>
      <c r="O22" s="5">
        <f>'Inflation Reduction Act - Hydgn'!O37</f>
        <v>4.9370741187354737E-6</v>
      </c>
      <c r="P22" s="5">
        <f>'Inflation Reduction Act - Hydgn'!P37</f>
        <v>4.3199398538935397E-6</v>
      </c>
      <c r="Q22" s="5">
        <f>'Inflation Reduction Act - Hydgn'!Q37</f>
        <v>3.7028055890516053E-6</v>
      </c>
      <c r="R22" s="5">
        <f>'Inflation Reduction Act - Hydgn'!R37</f>
        <v>3.0856713242096708E-6</v>
      </c>
      <c r="S22" s="5">
        <f>'Inflation Reduction Act - Hydgn'!S37</f>
        <v>2.4685370593677368E-6</v>
      </c>
      <c r="T22" s="5">
        <f>'Inflation Reduction Act - Hydgn'!T37</f>
        <v>1.8514027945258026E-6</v>
      </c>
      <c r="U22" s="5">
        <f>'Inflation Reduction Act - Hydgn'!U37</f>
        <v>1.2342685296838684E-6</v>
      </c>
      <c r="V22" s="5">
        <f>'Inflation Reduction Act - Hydgn'!V37</f>
        <v>6.1713426484193368E-7</v>
      </c>
      <c r="W22" s="5">
        <f>'Inflation Reduction Act - Hydgn'!W37</f>
        <v>0</v>
      </c>
      <c r="X22" s="5">
        <f>'Inflation Reduction Act - Hydgn'!X37</f>
        <v>0</v>
      </c>
      <c r="Y22" s="5">
        <f>'Inflation Reduction Act - Hydgn'!Y37</f>
        <v>0</v>
      </c>
      <c r="Z22" s="5">
        <f>'Inflation Reduction Act - Hydgn'!Z37</f>
        <v>0</v>
      </c>
      <c r="AA22" s="5">
        <f>'Inflation Reduction Act - Hydgn'!AA37</f>
        <v>0</v>
      </c>
      <c r="AB22" s="5">
        <f>'Inflation Reduction Act - Hydgn'!AB37</f>
        <v>0</v>
      </c>
      <c r="AC22" s="5">
        <f>'Inflation Reduction Act - Hydgn'!AC37</f>
        <v>0</v>
      </c>
      <c r="AD22" s="5">
        <f>'Inflation Reduction Act - Hydgn'!AD37</f>
        <v>0</v>
      </c>
      <c r="AE22" s="5">
        <f>'Inflation Reduction Act - Hydgn'!AE37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48"/>
  <sheetViews>
    <sheetView topLeftCell="D2" workbookViewId="0">
      <selection activeCell="S17" sqref="S17"/>
    </sheetView>
  </sheetViews>
  <sheetFormatPr defaultColWidth="12.54296875" defaultRowHeight="15.75" customHeight="1" x14ac:dyDescent="0.3"/>
  <cols>
    <col min="1" max="1" width="94.453125" style="78" customWidth="1"/>
    <col min="2" max="2" width="15.453125" style="78" customWidth="1"/>
    <col min="3" max="3" width="11.54296875" style="78" customWidth="1"/>
    <col min="4" max="4" width="40.54296875" style="78" bestFit="1" customWidth="1"/>
    <col min="5" max="5" width="10.453125" style="78" bestFit="1" customWidth="1"/>
    <col min="6" max="13" width="8.26953125" style="78" bestFit="1" customWidth="1"/>
    <col min="14" max="36" width="7.54296875" style="78" customWidth="1"/>
    <col min="37" max="16384" width="12.54296875" style="78"/>
  </cols>
  <sheetData>
    <row r="1" spans="1:37" ht="13" x14ac:dyDescent="0.3">
      <c r="A1" s="76" t="s">
        <v>660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x14ac:dyDescent="0.3">
      <c r="A2" s="79" t="s">
        <v>963</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3" x14ac:dyDescent="0.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3" x14ac:dyDescent="0.3">
      <c r="A4" s="76" t="s">
        <v>755</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3" x14ac:dyDescent="0.3">
      <c r="A5" s="77" t="s">
        <v>964</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3" x14ac:dyDescent="0.3">
      <c r="A6" s="77" t="s">
        <v>1003</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3" x14ac:dyDescent="0.3">
      <c r="A7" s="77" t="s">
        <v>756</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3" x14ac:dyDescent="0.3">
      <c r="A8" s="77">
        <f>1554.4*0.25</f>
        <v>388.6</v>
      </c>
      <c r="B8" s="77" t="s">
        <v>757</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3" x14ac:dyDescent="0.3">
      <c r="A9" s="77" t="s">
        <v>1031</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3" x14ac:dyDescent="0.3">
      <c r="A10" s="77" t="s">
        <v>1004</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3" x14ac:dyDescent="0.3">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3" x14ac:dyDescent="0.3">
      <c r="A12" s="77" t="s">
        <v>760</v>
      </c>
      <c r="B12" s="77" t="s">
        <v>761</v>
      </c>
      <c r="C12" s="77" t="s">
        <v>762</v>
      </c>
      <c r="D12" s="77" t="s">
        <v>763</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3" x14ac:dyDescent="0.3">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3" x14ac:dyDescent="0.3">
      <c r="A14" s="87"/>
      <c r="B14" s="87"/>
      <c r="C14" s="87"/>
      <c r="D14" s="87"/>
      <c r="E14" s="77"/>
      <c r="F14" s="77"/>
      <c r="G14" s="77"/>
      <c r="H14" s="77"/>
      <c r="I14" s="77"/>
      <c r="J14" s="77"/>
      <c r="K14" s="77"/>
      <c r="L14" s="77"/>
      <c r="M14" s="77"/>
      <c r="N14" s="77"/>
      <c r="O14" s="77"/>
      <c r="P14" s="77"/>
      <c r="Q14" s="77" t="s">
        <v>1005</v>
      </c>
      <c r="R14" s="77" t="s">
        <v>1006</v>
      </c>
      <c r="S14" s="77" t="s">
        <v>1007</v>
      </c>
      <c r="T14" s="77" t="s">
        <v>1008</v>
      </c>
      <c r="U14" s="77"/>
      <c r="V14" s="77"/>
      <c r="W14" s="77"/>
      <c r="X14" s="77"/>
      <c r="Y14" s="77"/>
      <c r="Z14" s="77"/>
      <c r="AA14" s="77"/>
      <c r="AB14" s="77"/>
      <c r="AC14" s="77"/>
      <c r="AD14" s="77"/>
      <c r="AE14" s="77"/>
      <c r="AF14" s="77"/>
      <c r="AG14" s="77"/>
      <c r="AH14" s="77"/>
      <c r="AI14" s="77"/>
      <c r="AJ14" s="77"/>
    </row>
    <row r="15" spans="1:37" ht="13" x14ac:dyDescent="0.3">
      <c r="A15" s="87" t="s">
        <v>1030</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3" x14ac:dyDescent="0.3">
      <c r="A16" s="78">
        <v>2020</v>
      </c>
      <c r="B16" s="346">
        <v>2021</v>
      </c>
      <c r="C16" s="346">
        <v>2022</v>
      </c>
      <c r="D16" s="346">
        <v>2023</v>
      </c>
      <c r="E16" s="346">
        <v>2024</v>
      </c>
      <c r="F16" s="346">
        <v>2025</v>
      </c>
      <c r="G16" s="346">
        <v>2026</v>
      </c>
      <c r="H16" s="346">
        <v>2027</v>
      </c>
      <c r="I16" s="346">
        <v>2028</v>
      </c>
      <c r="J16" s="346">
        <v>2029</v>
      </c>
      <c r="K16" s="346">
        <v>2030</v>
      </c>
      <c r="L16" s="346">
        <v>2031</v>
      </c>
      <c r="M16" s="346">
        <v>2032</v>
      </c>
      <c r="N16" s="346">
        <v>2033</v>
      </c>
      <c r="O16" s="346">
        <v>2034</v>
      </c>
      <c r="P16" s="346">
        <v>2035</v>
      </c>
      <c r="Q16" s="346">
        <v>2036</v>
      </c>
      <c r="R16" s="346">
        <v>2037</v>
      </c>
      <c r="S16" s="346">
        <v>2038</v>
      </c>
      <c r="T16" s="346">
        <v>2039</v>
      </c>
      <c r="U16" s="346">
        <v>2040</v>
      </c>
      <c r="V16" s="346">
        <v>2041</v>
      </c>
      <c r="W16" s="346">
        <v>2042</v>
      </c>
      <c r="X16" s="346">
        <v>2043</v>
      </c>
      <c r="Y16" s="346">
        <v>2044</v>
      </c>
      <c r="Z16" s="346">
        <v>2045</v>
      </c>
      <c r="AA16" s="346">
        <v>2046</v>
      </c>
      <c r="AB16" s="346">
        <v>2047</v>
      </c>
      <c r="AC16" s="346">
        <v>2048</v>
      </c>
      <c r="AD16" s="346">
        <v>2049</v>
      </c>
      <c r="AE16" s="346">
        <v>2050</v>
      </c>
      <c r="AF16" s="346"/>
      <c r="AG16" s="346"/>
      <c r="AH16" s="346"/>
      <c r="AI16" s="346"/>
      <c r="AJ16" s="346"/>
      <c r="AK16" s="346"/>
    </row>
    <row r="17" spans="1:51" ht="13" x14ac:dyDescent="0.3">
      <c r="A17" s="87">
        <v>1</v>
      </c>
      <c r="B17" s="87">
        <v>1</v>
      </c>
      <c r="C17" s="87">
        <v>1</v>
      </c>
      <c r="D17" s="87">
        <v>1</v>
      </c>
      <c r="E17" s="87">
        <v>1</v>
      </c>
      <c r="F17" s="87">
        <v>1</v>
      </c>
      <c r="G17" s="87">
        <v>1</v>
      </c>
      <c r="H17" s="87">
        <v>1</v>
      </c>
      <c r="I17" s="87">
        <v>1</v>
      </c>
      <c r="J17" s="87">
        <v>1</v>
      </c>
      <c r="K17" s="87">
        <v>1</v>
      </c>
      <c r="L17" s="87">
        <v>1</v>
      </c>
      <c r="M17" s="87">
        <v>1</v>
      </c>
      <c r="N17" s="87">
        <v>1</v>
      </c>
      <c r="O17" s="87">
        <v>1</v>
      </c>
      <c r="P17" s="87">
        <v>1</v>
      </c>
      <c r="Q17" s="87">
        <v>1</v>
      </c>
      <c r="R17" s="87">
        <v>1</v>
      </c>
      <c r="S17" s="87">
        <v>0.75</v>
      </c>
      <c r="T17" s="87">
        <v>0.5</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3" x14ac:dyDescent="0.3">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3" x14ac:dyDescent="0.3">
      <c r="A19" s="76" t="s">
        <v>661</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3" x14ac:dyDescent="0.3">
      <c r="A20" s="81" t="s">
        <v>662</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3" x14ac:dyDescent="0.3">
      <c r="A21" s="83" t="s">
        <v>663</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3" x14ac:dyDescent="0.3">
      <c r="A22" s="84" t="s">
        <v>664</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3" x14ac:dyDescent="0.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3" x14ac:dyDescent="0.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3" x14ac:dyDescent="0.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3" x14ac:dyDescent="0.3">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3" x14ac:dyDescent="0.3">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3" x14ac:dyDescent="0.3">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3" x14ac:dyDescent="0.3">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3" x14ac:dyDescent="0.3">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3" x14ac:dyDescent="0.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3" x14ac:dyDescent="0.3">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 x14ac:dyDescent="0.3">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 x14ac:dyDescent="0.3">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 x14ac:dyDescent="0.3">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 x14ac:dyDescent="0.3">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 x14ac:dyDescent="0.3">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 x14ac:dyDescent="0.3">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 x14ac:dyDescent="0.3">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 x14ac:dyDescent="0.3">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 x14ac:dyDescent="0.3">
      <c r="A41" s="77" t="s">
        <v>665</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 x14ac:dyDescent="0.3">
      <c r="A42" s="77" t="s">
        <v>666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 x14ac:dyDescent="0.3">
      <c r="A43" s="77" t="s">
        <v>667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 x14ac:dyDescent="0.3">
      <c r="A44" s="77" t="s">
        <v>758</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 x14ac:dyDescent="0.3">
      <c r="A45" s="78" t="s">
        <v>668</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 x14ac:dyDescent="0.3">
      <c r="A46" s="78" t="s">
        <v>669</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3" x14ac:dyDescent="0.3">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 x14ac:dyDescent="0.3">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3" x14ac:dyDescent="0.3">
      <c r="A49" s="88" t="s">
        <v>670</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3" x14ac:dyDescent="0.3">
      <c r="A50" s="88" t="s">
        <v>671</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3" x14ac:dyDescent="0.3">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 x14ac:dyDescent="0.3">
      <c r="A52" s="81" t="s">
        <v>672</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3" x14ac:dyDescent="0.3">
      <c r="A53" s="77" t="s">
        <v>673</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 x14ac:dyDescent="0.3">
      <c r="A54" s="89" t="s">
        <v>674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 x14ac:dyDescent="0.3">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 x14ac:dyDescent="0.3">
      <c r="A56" s="90" t="s">
        <v>675</v>
      </c>
      <c r="B56" s="91" t="s">
        <v>676</v>
      </c>
      <c r="C56" s="77"/>
      <c r="D56" s="90" t="s">
        <v>677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 x14ac:dyDescent="0.3">
      <c r="A57" s="92" t="s">
        <v>678</v>
      </c>
      <c r="B57" s="93" t="s">
        <v>679</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 x14ac:dyDescent="0.3">
      <c r="A58" s="94" t="s">
        <v>680</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 x14ac:dyDescent="0.3">
      <c r="A59" s="94" t="s">
        <v>681</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 x14ac:dyDescent="0.3">
      <c r="A60" s="94" t="s">
        <v>682</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 x14ac:dyDescent="0.3">
      <c r="A61" s="94" t="s">
        <v>683</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 x14ac:dyDescent="0.3">
      <c r="A62" s="94" t="s">
        <v>684</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 x14ac:dyDescent="0.3">
      <c r="A63" s="94" t="s">
        <v>685</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 x14ac:dyDescent="0.3">
      <c r="A64" s="94" t="s">
        <v>686</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 x14ac:dyDescent="0.3">
      <c r="A65" s="94" t="s">
        <v>687</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 x14ac:dyDescent="0.3">
      <c r="A66" s="94" t="s">
        <v>688</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 x14ac:dyDescent="0.3">
      <c r="A67" s="97" t="s">
        <v>689</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 x14ac:dyDescent="0.3">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 x14ac:dyDescent="0.3">
      <c r="A69" s="77" t="s">
        <v>690</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 x14ac:dyDescent="0.3">
      <c r="A70" s="77" t="s">
        <v>691</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 x14ac:dyDescent="0.3">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3" x14ac:dyDescent="0.3">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3" x14ac:dyDescent="0.3">
      <c r="A73" s="79" t="s">
        <v>692</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3" x14ac:dyDescent="0.3">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6" x14ac:dyDescent="0.3">
      <c r="A75" s="79" t="s">
        <v>693</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3" x14ac:dyDescent="0.3">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3" x14ac:dyDescent="0.3">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3" x14ac:dyDescent="0.3">
      <c r="A78" s="96" t="s">
        <v>694</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3" x14ac:dyDescent="0.3">
      <c r="A79" s="96" t="s">
        <v>695</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3" x14ac:dyDescent="0.3">
      <c r="A80" s="77" t="s">
        <v>696</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3" x14ac:dyDescent="0.3">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26" x14ac:dyDescent="0.3">
      <c r="A82" s="79" t="s">
        <v>697</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3" x14ac:dyDescent="0.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3" x14ac:dyDescent="0.3">
      <c r="A84" s="81" t="s">
        <v>698</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3" x14ac:dyDescent="0.3">
      <c r="A85" s="83" t="s">
        <v>699</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 x14ac:dyDescent="0.3">
      <c r="A86" s="83" t="s">
        <v>700</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 x14ac:dyDescent="0.3">
      <c r="A87" s="83" t="s">
        <v>701</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 x14ac:dyDescent="0.3">
      <c r="A88" s="83" t="s">
        <v>702</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 x14ac:dyDescent="0.3">
      <c r="A89" s="83" t="s">
        <v>703</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 x14ac:dyDescent="0.3">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 x14ac:dyDescent="0.3">
      <c r="A91" s="81" t="s">
        <v>704</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3" x14ac:dyDescent="0.3">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 x14ac:dyDescent="0.3">
      <c r="A93" s="103" t="s">
        <v>705</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 x14ac:dyDescent="0.3">
      <c r="A94" s="103" t="s">
        <v>706</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3" x14ac:dyDescent="0.3">
      <c r="A95" s="103" t="s">
        <v>759</v>
      </c>
      <c r="B95" s="77">
        <v>1.6687000000000001</v>
      </c>
      <c r="C95" s="105" t="s">
        <v>707</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 x14ac:dyDescent="0.3">
      <c r="A96" s="103" t="s">
        <v>708</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6.5" x14ac:dyDescent="0.55000000000000004">
      <c r="A97" s="103" t="s">
        <v>709</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5" x14ac:dyDescent="0.55000000000000004">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 x14ac:dyDescent="0.3">
      <c r="A99" s="103" t="s">
        <v>710</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 x14ac:dyDescent="0.3">
      <c r="A100" s="103" t="s">
        <v>711</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5" x14ac:dyDescent="0.55000000000000004">
      <c r="A101" s="103" t="s">
        <v>712</v>
      </c>
      <c r="B101" s="110">
        <v>0.1</v>
      </c>
      <c r="C101" s="77"/>
      <c r="D101" s="77"/>
      <c r="E101" s="111"/>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 x14ac:dyDescent="0.3">
      <c r="A102" s="103" t="s">
        <v>582</v>
      </c>
      <c r="B102" s="110">
        <v>0</v>
      </c>
      <c r="C102" s="77" t="s">
        <v>743</v>
      </c>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 x14ac:dyDescent="0.3">
      <c r="A103" s="103" t="s">
        <v>713</v>
      </c>
      <c r="B103" s="112">
        <v>7.4999999999999997E-2</v>
      </c>
      <c r="C103" s="77" t="s">
        <v>764</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 x14ac:dyDescent="0.3">
      <c r="A104" s="103" t="s">
        <v>714</v>
      </c>
      <c r="B104" s="110">
        <v>0.1</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 x14ac:dyDescent="0.3">
      <c r="A105" s="103" t="s">
        <v>715</v>
      </c>
      <c r="B105" s="110">
        <v>0.5</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 x14ac:dyDescent="0.3">
      <c r="A106" s="103"/>
      <c r="B106" s="103"/>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s="116" customFormat="1" ht="13" x14ac:dyDescent="0.3">
      <c r="A107" s="113" t="s">
        <v>716</v>
      </c>
      <c r="B107" s="114"/>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row>
    <row r="108" spans="1:36" ht="13" x14ac:dyDescent="0.3">
      <c r="A108" s="347"/>
      <c r="B108" s="103" t="s">
        <v>23</v>
      </c>
      <c r="C108" s="77" t="s">
        <v>22</v>
      </c>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 x14ac:dyDescent="0.3">
      <c r="A109" s="347" t="s">
        <v>1012</v>
      </c>
      <c r="B109" s="103">
        <v>3</v>
      </c>
      <c r="C109" s="77">
        <v>1</v>
      </c>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 x14ac:dyDescent="0.3">
      <c r="A110" s="347"/>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ht="13" x14ac:dyDescent="0.3">
      <c r="A111" s="103"/>
      <c r="B111" s="103">
        <v>2023</v>
      </c>
      <c r="C111" s="103">
        <v>2024</v>
      </c>
      <c r="D111" s="103">
        <v>2025</v>
      </c>
      <c r="E111" s="103">
        <v>2026</v>
      </c>
      <c r="F111" s="103">
        <v>2027</v>
      </c>
      <c r="G111" s="103">
        <v>2028</v>
      </c>
      <c r="H111" s="103">
        <v>2029</v>
      </c>
      <c r="I111" s="103">
        <v>2030</v>
      </c>
      <c r="J111" s="103">
        <v>2031</v>
      </c>
      <c r="K111" s="103">
        <v>2032</v>
      </c>
      <c r="L111" s="103">
        <v>2033</v>
      </c>
      <c r="M111" s="103">
        <v>2034</v>
      </c>
      <c r="N111" s="103">
        <v>2035</v>
      </c>
      <c r="O111" s="103">
        <v>2036</v>
      </c>
      <c r="P111" s="103">
        <v>2037</v>
      </c>
      <c r="Q111" s="103">
        <v>2038</v>
      </c>
      <c r="R111" s="103">
        <v>2039</v>
      </c>
      <c r="S111" s="103">
        <v>2040</v>
      </c>
      <c r="T111" s="103">
        <v>2041</v>
      </c>
      <c r="U111" s="103">
        <v>2042</v>
      </c>
      <c r="V111" s="103">
        <v>2043</v>
      </c>
      <c r="W111" s="103">
        <v>2044</v>
      </c>
      <c r="X111" s="103">
        <v>2045</v>
      </c>
      <c r="Y111" s="103">
        <v>2046</v>
      </c>
      <c r="Z111" s="103">
        <v>2047</v>
      </c>
      <c r="AA111" s="103">
        <v>2048</v>
      </c>
      <c r="AB111" s="103">
        <v>2049</v>
      </c>
      <c r="AC111" s="103">
        <v>2050</v>
      </c>
      <c r="AD111" s="103"/>
      <c r="AE111" s="77"/>
      <c r="AF111" s="77"/>
      <c r="AG111" s="77"/>
      <c r="AH111" s="77"/>
      <c r="AI111" s="77"/>
    </row>
    <row r="112" spans="1:36" ht="13" x14ac:dyDescent="0.3">
      <c r="A112" s="103" t="s">
        <v>1010</v>
      </c>
      <c r="B112" s="117">
        <f t="shared" ref="B112:AC112" si="4">INDEX(17:17,MATCH(B111-$B$109,16:16,0))</f>
        <v>1</v>
      </c>
      <c r="C112" s="117">
        <f t="shared" si="4"/>
        <v>1</v>
      </c>
      <c r="D112" s="117">
        <f t="shared" si="4"/>
        <v>1</v>
      </c>
      <c r="E112" s="117">
        <f t="shared" si="4"/>
        <v>1</v>
      </c>
      <c r="F112" s="117">
        <f t="shared" si="4"/>
        <v>1</v>
      </c>
      <c r="G112" s="117">
        <f t="shared" si="4"/>
        <v>1</v>
      </c>
      <c r="H112" s="117">
        <f t="shared" si="4"/>
        <v>1</v>
      </c>
      <c r="I112" s="117">
        <f t="shared" si="4"/>
        <v>1</v>
      </c>
      <c r="J112" s="117">
        <f t="shared" si="4"/>
        <v>1</v>
      </c>
      <c r="K112" s="117">
        <f t="shared" si="4"/>
        <v>1</v>
      </c>
      <c r="L112" s="117">
        <f t="shared" si="4"/>
        <v>1</v>
      </c>
      <c r="M112" s="117">
        <f t="shared" si="4"/>
        <v>1</v>
      </c>
      <c r="N112" s="117">
        <f t="shared" si="4"/>
        <v>1</v>
      </c>
      <c r="O112" s="117">
        <f t="shared" si="4"/>
        <v>1</v>
      </c>
      <c r="P112" s="117">
        <f t="shared" si="4"/>
        <v>1</v>
      </c>
      <c r="Q112" s="117">
        <f t="shared" si="4"/>
        <v>1</v>
      </c>
      <c r="R112" s="117">
        <f t="shared" si="4"/>
        <v>1</v>
      </c>
      <c r="S112" s="117">
        <f t="shared" si="4"/>
        <v>1</v>
      </c>
      <c r="T112" s="117">
        <f t="shared" si="4"/>
        <v>0.75</v>
      </c>
      <c r="U112" s="117">
        <f t="shared" si="4"/>
        <v>0.5</v>
      </c>
      <c r="V112" s="117">
        <f t="shared" si="4"/>
        <v>0</v>
      </c>
      <c r="W112" s="117">
        <f t="shared" si="4"/>
        <v>0</v>
      </c>
      <c r="X112" s="117">
        <f t="shared" si="4"/>
        <v>0</v>
      </c>
      <c r="Y112" s="117">
        <f t="shared" si="4"/>
        <v>0</v>
      </c>
      <c r="Z112" s="117">
        <f t="shared" si="4"/>
        <v>0</v>
      </c>
      <c r="AA112" s="117">
        <f t="shared" si="4"/>
        <v>0</v>
      </c>
      <c r="AB112" s="117">
        <f t="shared" si="4"/>
        <v>0</v>
      </c>
      <c r="AC112" s="117">
        <f t="shared" si="4"/>
        <v>0</v>
      </c>
      <c r="AD112" s="117"/>
      <c r="AE112" s="117"/>
      <c r="AF112" s="117"/>
      <c r="AG112" s="77"/>
      <c r="AH112" s="77"/>
      <c r="AI112" s="77"/>
    </row>
    <row r="113" spans="1:36" ht="13" x14ac:dyDescent="0.3">
      <c r="A113" s="103" t="s">
        <v>1011</v>
      </c>
      <c r="B113" s="117">
        <f t="shared" ref="B113:AC113" si="5">INDEX(17:17,MATCH(B111-$C$109,16:16,0))</f>
        <v>1</v>
      </c>
      <c r="C113" s="117">
        <f t="shared" si="5"/>
        <v>1</v>
      </c>
      <c r="D113" s="117">
        <f t="shared" si="5"/>
        <v>1</v>
      </c>
      <c r="E113" s="117">
        <f t="shared" si="5"/>
        <v>1</v>
      </c>
      <c r="F113" s="117">
        <f t="shared" si="5"/>
        <v>1</v>
      </c>
      <c r="G113" s="117">
        <f t="shared" si="5"/>
        <v>1</v>
      </c>
      <c r="H113" s="117">
        <f t="shared" si="5"/>
        <v>1</v>
      </c>
      <c r="I113" s="117">
        <f t="shared" si="5"/>
        <v>1</v>
      </c>
      <c r="J113" s="117">
        <f t="shared" si="5"/>
        <v>1</v>
      </c>
      <c r="K113" s="117">
        <f t="shared" si="5"/>
        <v>1</v>
      </c>
      <c r="L113" s="117">
        <f t="shared" si="5"/>
        <v>1</v>
      </c>
      <c r="M113" s="117">
        <f t="shared" si="5"/>
        <v>1</v>
      </c>
      <c r="N113" s="117">
        <f t="shared" si="5"/>
        <v>1</v>
      </c>
      <c r="O113" s="117">
        <f t="shared" si="5"/>
        <v>1</v>
      </c>
      <c r="P113" s="117">
        <f t="shared" si="5"/>
        <v>1</v>
      </c>
      <c r="Q113" s="117">
        <f t="shared" si="5"/>
        <v>1</v>
      </c>
      <c r="R113" s="117">
        <f t="shared" si="5"/>
        <v>0.75</v>
      </c>
      <c r="S113" s="117">
        <f t="shared" si="5"/>
        <v>0.5</v>
      </c>
      <c r="T113" s="117">
        <f t="shared" si="5"/>
        <v>0</v>
      </c>
      <c r="U113" s="117">
        <f t="shared" si="5"/>
        <v>0</v>
      </c>
      <c r="V113" s="117">
        <f t="shared" si="5"/>
        <v>0</v>
      </c>
      <c r="W113" s="117">
        <f t="shared" si="5"/>
        <v>0</v>
      </c>
      <c r="X113" s="117">
        <f t="shared" si="5"/>
        <v>0</v>
      </c>
      <c r="Y113" s="117">
        <f t="shared" si="5"/>
        <v>0</v>
      </c>
      <c r="Z113" s="117">
        <f t="shared" si="5"/>
        <v>0</v>
      </c>
      <c r="AA113" s="117">
        <f t="shared" si="5"/>
        <v>0</v>
      </c>
      <c r="AB113" s="117">
        <f t="shared" si="5"/>
        <v>0</v>
      </c>
      <c r="AC113" s="117">
        <f t="shared" si="5"/>
        <v>0</v>
      </c>
      <c r="AD113" s="117"/>
      <c r="AE113" s="117"/>
      <c r="AF113" s="117"/>
      <c r="AG113" s="77"/>
      <c r="AH113" s="77"/>
      <c r="AI113" s="77"/>
    </row>
    <row r="114" spans="1:36" ht="13" x14ac:dyDescent="0.3">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 x14ac:dyDescent="0.3">
      <c r="A115" s="103" t="s">
        <v>717</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 x14ac:dyDescent="0.3">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 x14ac:dyDescent="0.3">
      <c r="A117" s="103" t="s">
        <v>718</v>
      </c>
      <c r="B117" s="118">
        <f t="shared" ref="B117:AC117" si="6">((($B$100*C50+$B$99*(1-C50))*(1+($B$101*C82)))+(($B$100*C50+$B$99*(1-C50))*$B$104*$B$105))*B112*(1-$B$103)</f>
        <v>23.620381171332561</v>
      </c>
      <c r="C117" s="118">
        <f t="shared" si="6"/>
        <v>23.620381171332561</v>
      </c>
      <c r="D117" s="118">
        <f t="shared" si="6"/>
        <v>23.620381171332561</v>
      </c>
      <c r="E117" s="118">
        <f t="shared" si="6"/>
        <v>23.620381171332561</v>
      </c>
      <c r="F117" s="118">
        <f t="shared" si="6"/>
        <v>23.620381171332561</v>
      </c>
      <c r="G117" s="118">
        <f t="shared" si="6"/>
        <v>23.620381171332561</v>
      </c>
      <c r="H117" s="118">
        <f t="shared" si="6"/>
        <v>23.620381171332561</v>
      </c>
      <c r="I117" s="118">
        <f t="shared" si="6"/>
        <v>23.620381171332561</v>
      </c>
      <c r="J117" s="118">
        <f t="shared" si="6"/>
        <v>23.620381171332561</v>
      </c>
      <c r="K117" s="118">
        <f t="shared" si="6"/>
        <v>23.620381171332561</v>
      </c>
      <c r="L117" s="118">
        <f t="shared" si="6"/>
        <v>23.620381171332561</v>
      </c>
      <c r="M117" s="118">
        <f t="shared" si="6"/>
        <v>23.620381171332561</v>
      </c>
      <c r="N117" s="118">
        <f t="shared" si="6"/>
        <v>23.620381171332561</v>
      </c>
      <c r="O117" s="118">
        <f t="shared" si="6"/>
        <v>23.620381171332561</v>
      </c>
      <c r="P117" s="118">
        <f t="shared" si="6"/>
        <v>23.620381171332561</v>
      </c>
      <c r="Q117" s="118">
        <f t="shared" si="6"/>
        <v>23.620381171332561</v>
      </c>
      <c r="R117" s="118">
        <f t="shared" si="6"/>
        <v>23.620381171332561</v>
      </c>
      <c r="S117" s="118">
        <f t="shared" si="6"/>
        <v>23.620381171332561</v>
      </c>
      <c r="T117" s="118">
        <f t="shared" si="6"/>
        <v>17.715285878499422</v>
      </c>
      <c r="U117" s="118">
        <f t="shared" si="6"/>
        <v>11.81019058566628</v>
      </c>
      <c r="V117" s="118">
        <f t="shared" si="6"/>
        <v>0</v>
      </c>
      <c r="W117" s="118">
        <f t="shared" si="6"/>
        <v>0</v>
      </c>
      <c r="X117" s="118">
        <f t="shared" si="6"/>
        <v>0</v>
      </c>
      <c r="Y117" s="118">
        <f t="shared" si="6"/>
        <v>0</v>
      </c>
      <c r="Z117" s="118">
        <f t="shared" si="6"/>
        <v>0</v>
      </c>
      <c r="AA117" s="118">
        <f t="shared" si="6"/>
        <v>0</v>
      </c>
      <c r="AB117" s="118">
        <f t="shared" si="6"/>
        <v>0</v>
      </c>
      <c r="AC117" s="118">
        <f t="shared" si="6"/>
        <v>0</v>
      </c>
      <c r="AD117" s="103"/>
      <c r="AE117" s="103"/>
      <c r="AF117" s="77"/>
      <c r="AG117" s="77"/>
      <c r="AH117" s="77"/>
      <c r="AI117" s="77"/>
      <c r="AJ117" s="77"/>
    </row>
    <row r="118" spans="1:36" ht="13" x14ac:dyDescent="0.3">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3" x14ac:dyDescent="0.3">
      <c r="A119" s="103" t="s">
        <v>719</v>
      </c>
      <c r="B119" s="350">
        <v>0</v>
      </c>
      <c r="C119" s="350">
        <v>0</v>
      </c>
      <c r="D119" s="350">
        <v>0</v>
      </c>
      <c r="E119" s="118">
        <f t="shared" ref="E119:AC119" si="7">((($B$100*F50+$B$99*(1-F50))*(1+($B$101*F80)))+(($B$100*F50+$B$99*(1-F50))*$B$104*$B$105))*E113*(1-$B$103)</f>
        <v>22.91774335994446</v>
      </c>
      <c r="F119" s="118">
        <f t="shared" si="7"/>
        <v>22.913007930703568</v>
      </c>
      <c r="G119" s="118">
        <f t="shared" si="7"/>
        <v>22.90913348859738</v>
      </c>
      <c r="H119" s="118">
        <f t="shared" si="7"/>
        <v>22.90913348859738</v>
      </c>
      <c r="I119" s="118">
        <f t="shared" si="7"/>
        <v>22.90913348859738</v>
      </c>
      <c r="J119" s="118">
        <f t="shared" si="7"/>
        <v>22.90913348859738</v>
      </c>
      <c r="K119" s="118">
        <f t="shared" si="7"/>
        <v>22.90913348859738</v>
      </c>
      <c r="L119" s="118">
        <f t="shared" si="7"/>
        <v>22.90913348859738</v>
      </c>
      <c r="M119" s="118">
        <f t="shared" si="7"/>
        <v>22.90913348859738</v>
      </c>
      <c r="N119" s="118">
        <f t="shared" si="7"/>
        <v>22.90913348859738</v>
      </c>
      <c r="O119" s="118">
        <f t="shared" si="7"/>
        <v>22.90913348859738</v>
      </c>
      <c r="P119" s="118">
        <f t="shared" si="7"/>
        <v>22.90913348859738</v>
      </c>
      <c r="Q119" s="118">
        <f t="shared" si="7"/>
        <v>22.90913348859738</v>
      </c>
      <c r="R119" s="118">
        <f t="shared" si="7"/>
        <v>17.181850116448036</v>
      </c>
      <c r="S119" s="118">
        <f t="shared" si="7"/>
        <v>11.45456674429869</v>
      </c>
      <c r="T119" s="118">
        <f t="shared" si="7"/>
        <v>0</v>
      </c>
      <c r="U119" s="118">
        <f t="shared" si="7"/>
        <v>0</v>
      </c>
      <c r="V119" s="118">
        <f t="shared" si="7"/>
        <v>0</v>
      </c>
      <c r="W119" s="118">
        <f t="shared" si="7"/>
        <v>0</v>
      </c>
      <c r="X119" s="118">
        <f t="shared" si="7"/>
        <v>0</v>
      </c>
      <c r="Y119" s="118">
        <f t="shared" si="7"/>
        <v>0</v>
      </c>
      <c r="Z119" s="118">
        <f t="shared" si="7"/>
        <v>0</v>
      </c>
      <c r="AA119" s="118">
        <f t="shared" si="7"/>
        <v>0</v>
      </c>
      <c r="AB119" s="118">
        <f t="shared" si="7"/>
        <v>0</v>
      </c>
      <c r="AC119" s="118">
        <f t="shared" si="7"/>
        <v>0</v>
      </c>
      <c r="AD119" s="103"/>
      <c r="AE119" s="103"/>
      <c r="AF119" s="77"/>
      <c r="AG119" s="77"/>
      <c r="AH119" s="77"/>
      <c r="AI119" s="77"/>
      <c r="AJ119" s="77"/>
    </row>
    <row r="120" spans="1:36" ht="13" x14ac:dyDescent="0.3">
      <c r="A120" s="103" t="s">
        <v>1025</v>
      </c>
      <c r="B120" s="350"/>
      <c r="C120" s="350"/>
      <c r="D120" s="350"/>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ht="13" x14ac:dyDescent="0.3">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 x14ac:dyDescent="0.3">
      <c r="A122" s="103" t="s">
        <v>744</v>
      </c>
      <c r="B122" s="118">
        <f>15*$B$96</f>
        <v>13.306660072408052</v>
      </c>
      <c r="C122" s="118">
        <f t="shared" ref="C122:K122" si="8">15*$B$96</f>
        <v>13.306660072408052</v>
      </c>
      <c r="D122" s="118">
        <f t="shared" si="8"/>
        <v>13.306660072408052</v>
      </c>
      <c r="E122" s="118">
        <f t="shared" si="8"/>
        <v>13.306660072408052</v>
      </c>
      <c r="F122" s="118">
        <f t="shared" si="8"/>
        <v>13.306660072408052</v>
      </c>
      <c r="G122" s="118">
        <f t="shared" si="8"/>
        <v>13.306660072408052</v>
      </c>
      <c r="H122" s="118">
        <f t="shared" si="8"/>
        <v>13.306660072408052</v>
      </c>
      <c r="I122" s="118">
        <f t="shared" si="8"/>
        <v>13.306660072408052</v>
      </c>
      <c r="J122" s="118">
        <f t="shared" si="8"/>
        <v>13.306660072408052</v>
      </c>
      <c r="K122" s="118">
        <f t="shared" si="8"/>
        <v>13.306660072408052</v>
      </c>
      <c r="L122" s="118">
        <v>0</v>
      </c>
      <c r="M122" s="118">
        <v>0</v>
      </c>
      <c r="N122" s="118">
        <v>0</v>
      </c>
      <c r="O122" s="118">
        <v>0</v>
      </c>
      <c r="P122" s="118">
        <v>0</v>
      </c>
      <c r="Q122" s="118">
        <v>0</v>
      </c>
      <c r="R122" s="118">
        <v>0</v>
      </c>
      <c r="S122" s="118">
        <v>0</v>
      </c>
      <c r="T122" s="118">
        <v>0</v>
      </c>
      <c r="U122" s="118">
        <v>0</v>
      </c>
      <c r="V122" s="118">
        <v>0</v>
      </c>
      <c r="W122" s="118">
        <v>0</v>
      </c>
      <c r="X122" s="118">
        <v>0</v>
      </c>
      <c r="Y122" s="118">
        <v>0</v>
      </c>
      <c r="Z122" s="118">
        <v>0</v>
      </c>
      <c r="AA122" s="118">
        <v>0</v>
      </c>
      <c r="AB122" s="118">
        <v>0</v>
      </c>
      <c r="AC122" s="118">
        <v>0</v>
      </c>
      <c r="AD122" s="103"/>
      <c r="AE122" s="103"/>
      <c r="AF122" s="77"/>
      <c r="AG122" s="77"/>
      <c r="AH122" s="77"/>
      <c r="AI122" s="77"/>
      <c r="AJ122" s="77"/>
    </row>
    <row r="123" spans="1:36" ht="13" x14ac:dyDescent="0.3">
      <c r="A123" s="103"/>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03"/>
      <c r="AE123" s="103"/>
      <c r="AF123" s="77"/>
      <c r="AG123" s="77"/>
      <c r="AH123" s="77"/>
      <c r="AI123" s="77"/>
      <c r="AJ123" s="77"/>
    </row>
    <row r="124" spans="1:36" s="116" customFormat="1" ht="13" x14ac:dyDescent="0.3">
      <c r="A124" s="113" t="s">
        <v>720</v>
      </c>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4"/>
      <c r="AE124" s="114"/>
      <c r="AF124" s="115"/>
      <c r="AG124" s="115"/>
      <c r="AH124" s="115"/>
      <c r="AI124" s="115"/>
      <c r="AJ124" s="115"/>
    </row>
    <row r="125" spans="1:36" ht="26" x14ac:dyDescent="0.3">
      <c r="A125" s="347"/>
      <c r="B125" s="77" t="s">
        <v>732</v>
      </c>
      <c r="C125" s="118" t="s">
        <v>733</v>
      </c>
      <c r="D125" s="118" t="s">
        <v>301</v>
      </c>
      <c r="E125" s="103" t="s">
        <v>504</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03"/>
      <c r="AD125" s="103"/>
      <c r="AE125" s="77"/>
      <c r="AF125" s="77"/>
      <c r="AG125" s="77"/>
      <c r="AH125" s="77"/>
      <c r="AI125" s="77"/>
    </row>
    <row r="126" spans="1:36" ht="13" x14ac:dyDescent="0.3">
      <c r="A126" s="347" t="s">
        <v>1012</v>
      </c>
      <c r="B126" s="77">
        <v>1</v>
      </c>
      <c r="C126" s="77">
        <v>3</v>
      </c>
      <c r="D126" s="77">
        <v>2</v>
      </c>
      <c r="E126" s="103">
        <v>3</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03"/>
      <c r="AD126" s="103"/>
      <c r="AE126" s="77"/>
      <c r="AF126" s="77"/>
      <c r="AG126" s="77"/>
      <c r="AH126" s="77"/>
      <c r="AI126" s="77"/>
    </row>
    <row r="127" spans="1:36" ht="13" x14ac:dyDescent="0.3">
      <c r="A127" s="347"/>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3" x14ac:dyDescent="0.3">
      <c r="A128" s="103" t="s">
        <v>721</v>
      </c>
      <c r="B128" s="103">
        <v>2023</v>
      </c>
      <c r="C128" s="103">
        <v>2024</v>
      </c>
      <c r="D128" s="103">
        <v>2025</v>
      </c>
      <c r="E128" s="103">
        <v>2026</v>
      </c>
      <c r="F128" s="103">
        <v>2027</v>
      </c>
      <c r="G128" s="103">
        <v>2028</v>
      </c>
      <c r="H128" s="103">
        <v>2029</v>
      </c>
      <c r="I128" s="103">
        <v>2030</v>
      </c>
      <c r="J128" s="103">
        <v>2031</v>
      </c>
      <c r="K128" s="103">
        <v>2032</v>
      </c>
      <c r="L128" s="77">
        <v>2033</v>
      </c>
      <c r="M128" s="77">
        <v>2034</v>
      </c>
      <c r="N128" s="77">
        <v>2035</v>
      </c>
      <c r="O128" s="77">
        <v>2036</v>
      </c>
      <c r="P128" s="77">
        <v>2037</v>
      </c>
      <c r="Q128" s="77">
        <v>2038</v>
      </c>
      <c r="R128" s="77">
        <v>2039</v>
      </c>
      <c r="S128" s="77">
        <v>2040</v>
      </c>
      <c r="T128" s="77">
        <v>2041</v>
      </c>
      <c r="U128" s="77">
        <v>2042</v>
      </c>
      <c r="V128" s="77">
        <v>2043</v>
      </c>
      <c r="W128" s="77">
        <v>2044</v>
      </c>
      <c r="X128" s="77">
        <v>2045</v>
      </c>
      <c r="Y128" s="77">
        <v>2046</v>
      </c>
      <c r="Z128" s="77">
        <v>2047</v>
      </c>
      <c r="AA128" s="77">
        <v>2048</v>
      </c>
      <c r="AB128" s="77">
        <v>2049</v>
      </c>
      <c r="AC128" s="77">
        <v>2050</v>
      </c>
      <c r="AD128" s="77"/>
      <c r="AE128" s="77"/>
      <c r="AF128" s="77"/>
      <c r="AG128" s="77"/>
      <c r="AH128" s="77"/>
      <c r="AI128" s="77"/>
    </row>
    <row r="129" spans="1:36" ht="13" x14ac:dyDescent="0.3">
      <c r="A129" s="103" t="s">
        <v>1026</v>
      </c>
      <c r="B129" s="117">
        <f>B112</f>
        <v>1</v>
      </c>
      <c r="C129" s="117">
        <f t="shared" ref="C129:AC129" si="9">C112</f>
        <v>1</v>
      </c>
      <c r="D129" s="117">
        <f t="shared" si="9"/>
        <v>1</v>
      </c>
      <c r="E129" s="117">
        <f t="shared" si="9"/>
        <v>1</v>
      </c>
      <c r="F129" s="117">
        <f t="shared" si="9"/>
        <v>1</v>
      </c>
      <c r="G129" s="117">
        <f t="shared" si="9"/>
        <v>1</v>
      </c>
      <c r="H129" s="117">
        <f t="shared" si="9"/>
        <v>1</v>
      </c>
      <c r="I129" s="117">
        <f t="shared" si="9"/>
        <v>1</v>
      </c>
      <c r="J129" s="117">
        <f t="shared" si="9"/>
        <v>1</v>
      </c>
      <c r="K129" s="117">
        <f t="shared" si="9"/>
        <v>1</v>
      </c>
      <c r="L129" s="117">
        <f t="shared" si="9"/>
        <v>1</v>
      </c>
      <c r="M129" s="117">
        <f t="shared" si="9"/>
        <v>1</v>
      </c>
      <c r="N129" s="117">
        <f t="shared" si="9"/>
        <v>1</v>
      </c>
      <c r="O129" s="117">
        <f t="shared" si="9"/>
        <v>1</v>
      </c>
      <c r="P129" s="117">
        <f t="shared" si="9"/>
        <v>1</v>
      </c>
      <c r="Q129" s="117">
        <f t="shared" si="9"/>
        <v>1</v>
      </c>
      <c r="R129" s="117">
        <f t="shared" si="9"/>
        <v>1</v>
      </c>
      <c r="S129" s="117">
        <f t="shared" si="9"/>
        <v>1</v>
      </c>
      <c r="T129" s="117">
        <f t="shared" si="9"/>
        <v>0.75</v>
      </c>
      <c r="U129" s="117">
        <f t="shared" si="9"/>
        <v>0.5</v>
      </c>
      <c r="V129" s="117">
        <f t="shared" si="9"/>
        <v>0</v>
      </c>
      <c r="W129" s="117">
        <f t="shared" si="9"/>
        <v>0</v>
      </c>
      <c r="X129" s="117">
        <f t="shared" si="9"/>
        <v>0</v>
      </c>
      <c r="Y129" s="117">
        <f t="shared" si="9"/>
        <v>0</v>
      </c>
      <c r="Z129" s="117">
        <f t="shared" si="9"/>
        <v>0</v>
      </c>
      <c r="AA129" s="117">
        <f t="shared" si="9"/>
        <v>0</v>
      </c>
      <c r="AB129" s="117">
        <f t="shared" si="9"/>
        <v>0</v>
      </c>
      <c r="AC129" s="117">
        <f t="shared" si="9"/>
        <v>0</v>
      </c>
      <c r="AD129" s="77"/>
      <c r="AE129" s="77"/>
      <c r="AF129" s="77"/>
      <c r="AG129" s="77"/>
      <c r="AH129" s="77"/>
      <c r="AI129" s="77"/>
    </row>
    <row r="130" spans="1:36" ht="13" x14ac:dyDescent="0.3">
      <c r="A130" s="103" t="s">
        <v>1027</v>
      </c>
      <c r="B130" s="117">
        <f t="shared" ref="B130:AC130" si="10">INDEX(17:17,MATCH(B128-$C$126,16:16,0))</f>
        <v>1</v>
      </c>
      <c r="C130" s="117">
        <f t="shared" si="10"/>
        <v>1</v>
      </c>
      <c r="D130" s="117">
        <f t="shared" si="10"/>
        <v>1</v>
      </c>
      <c r="E130" s="117">
        <f t="shared" si="10"/>
        <v>1</v>
      </c>
      <c r="F130" s="117">
        <f t="shared" si="10"/>
        <v>1</v>
      </c>
      <c r="G130" s="117">
        <f t="shared" si="10"/>
        <v>1</v>
      </c>
      <c r="H130" s="117">
        <f t="shared" si="10"/>
        <v>1</v>
      </c>
      <c r="I130" s="117">
        <f t="shared" si="10"/>
        <v>1</v>
      </c>
      <c r="J130" s="117">
        <f t="shared" si="10"/>
        <v>1</v>
      </c>
      <c r="K130" s="117">
        <f t="shared" si="10"/>
        <v>1</v>
      </c>
      <c r="L130" s="117">
        <f t="shared" si="10"/>
        <v>1</v>
      </c>
      <c r="M130" s="117">
        <f t="shared" si="10"/>
        <v>1</v>
      </c>
      <c r="N130" s="117">
        <f t="shared" si="10"/>
        <v>1</v>
      </c>
      <c r="O130" s="117">
        <f t="shared" si="10"/>
        <v>1</v>
      </c>
      <c r="P130" s="117">
        <f t="shared" si="10"/>
        <v>1</v>
      </c>
      <c r="Q130" s="117">
        <f t="shared" si="10"/>
        <v>1</v>
      </c>
      <c r="R130" s="117">
        <f t="shared" si="10"/>
        <v>1</v>
      </c>
      <c r="S130" s="117">
        <f t="shared" si="10"/>
        <v>1</v>
      </c>
      <c r="T130" s="117">
        <f t="shared" si="10"/>
        <v>0.75</v>
      </c>
      <c r="U130" s="117">
        <f t="shared" si="10"/>
        <v>0.5</v>
      </c>
      <c r="V130" s="117">
        <f t="shared" si="10"/>
        <v>0</v>
      </c>
      <c r="W130" s="117">
        <f t="shared" si="10"/>
        <v>0</v>
      </c>
      <c r="X130" s="117">
        <f t="shared" si="10"/>
        <v>0</v>
      </c>
      <c r="Y130" s="117">
        <f t="shared" si="10"/>
        <v>0</v>
      </c>
      <c r="Z130" s="117">
        <f t="shared" si="10"/>
        <v>0</v>
      </c>
      <c r="AA130" s="117">
        <f t="shared" si="10"/>
        <v>0</v>
      </c>
      <c r="AB130" s="117">
        <f t="shared" si="10"/>
        <v>0</v>
      </c>
      <c r="AC130" s="117">
        <f t="shared" si="10"/>
        <v>0</v>
      </c>
      <c r="AD130" s="77"/>
      <c r="AE130" s="77"/>
      <c r="AF130" s="77"/>
      <c r="AG130" s="77"/>
      <c r="AH130" s="77"/>
      <c r="AI130" s="77"/>
    </row>
    <row r="131" spans="1:36" ht="13" x14ac:dyDescent="0.3">
      <c r="A131" s="103" t="s">
        <v>1028</v>
      </c>
      <c r="B131" s="117">
        <f t="shared" ref="B131:AC131" si="11">INDEX(17:17,MATCH(B128-$D$126,16:16,0))</f>
        <v>1</v>
      </c>
      <c r="C131" s="117">
        <f t="shared" si="11"/>
        <v>1</v>
      </c>
      <c r="D131" s="117">
        <f t="shared" si="11"/>
        <v>1</v>
      </c>
      <c r="E131" s="117">
        <f t="shared" si="11"/>
        <v>1</v>
      </c>
      <c r="F131" s="117">
        <f t="shared" si="11"/>
        <v>1</v>
      </c>
      <c r="G131" s="117">
        <f t="shared" si="11"/>
        <v>1</v>
      </c>
      <c r="H131" s="117">
        <f t="shared" si="11"/>
        <v>1</v>
      </c>
      <c r="I131" s="117">
        <f t="shared" si="11"/>
        <v>1</v>
      </c>
      <c r="J131" s="117">
        <f t="shared" si="11"/>
        <v>1</v>
      </c>
      <c r="K131" s="117">
        <f t="shared" si="11"/>
        <v>1</v>
      </c>
      <c r="L131" s="117">
        <f t="shared" si="11"/>
        <v>1</v>
      </c>
      <c r="M131" s="117">
        <f t="shared" si="11"/>
        <v>1</v>
      </c>
      <c r="N131" s="117">
        <f t="shared" si="11"/>
        <v>1</v>
      </c>
      <c r="O131" s="117">
        <f t="shared" si="11"/>
        <v>1</v>
      </c>
      <c r="P131" s="117">
        <f t="shared" si="11"/>
        <v>1</v>
      </c>
      <c r="Q131" s="117">
        <f t="shared" si="11"/>
        <v>1</v>
      </c>
      <c r="R131" s="117">
        <f t="shared" si="11"/>
        <v>1</v>
      </c>
      <c r="S131" s="117">
        <f t="shared" si="11"/>
        <v>0.75</v>
      </c>
      <c r="T131" s="117">
        <f t="shared" si="11"/>
        <v>0.5</v>
      </c>
      <c r="U131" s="117">
        <f t="shared" si="11"/>
        <v>0</v>
      </c>
      <c r="V131" s="117">
        <f t="shared" si="11"/>
        <v>0</v>
      </c>
      <c r="W131" s="117">
        <f t="shared" si="11"/>
        <v>0</v>
      </c>
      <c r="X131" s="117">
        <f t="shared" si="11"/>
        <v>0</v>
      </c>
      <c r="Y131" s="117">
        <f t="shared" si="11"/>
        <v>0</v>
      </c>
      <c r="Z131" s="117">
        <f t="shared" si="11"/>
        <v>0</v>
      </c>
      <c r="AA131" s="117">
        <f t="shared" si="11"/>
        <v>0</v>
      </c>
      <c r="AB131" s="117">
        <f t="shared" si="11"/>
        <v>0</v>
      </c>
      <c r="AC131" s="117">
        <f t="shared" si="11"/>
        <v>0</v>
      </c>
      <c r="AD131" s="77"/>
      <c r="AE131" s="77"/>
      <c r="AF131" s="77"/>
      <c r="AG131" s="77"/>
      <c r="AH131" s="77"/>
      <c r="AI131" s="77"/>
    </row>
    <row r="132" spans="1:36" ht="13" x14ac:dyDescent="0.3">
      <c r="A132" s="103" t="s">
        <v>1029</v>
      </c>
      <c r="B132" s="117">
        <f t="shared" ref="B132:AC132" si="12">INDEX(17:17,MATCH(B128-$E$126,16:16,0))</f>
        <v>1</v>
      </c>
      <c r="C132" s="117">
        <f t="shared" si="12"/>
        <v>1</v>
      </c>
      <c r="D132" s="117">
        <f t="shared" si="12"/>
        <v>1</v>
      </c>
      <c r="E132" s="117">
        <f t="shared" si="12"/>
        <v>1</v>
      </c>
      <c r="F132" s="117">
        <f t="shared" si="12"/>
        <v>1</v>
      </c>
      <c r="G132" s="117">
        <f t="shared" si="12"/>
        <v>1</v>
      </c>
      <c r="H132" s="117">
        <f t="shared" si="12"/>
        <v>1</v>
      </c>
      <c r="I132" s="117">
        <f t="shared" si="12"/>
        <v>1</v>
      </c>
      <c r="J132" s="117">
        <f t="shared" si="12"/>
        <v>1</v>
      </c>
      <c r="K132" s="117">
        <f t="shared" si="12"/>
        <v>1</v>
      </c>
      <c r="L132" s="117">
        <f t="shared" si="12"/>
        <v>1</v>
      </c>
      <c r="M132" s="117">
        <f t="shared" si="12"/>
        <v>1</v>
      </c>
      <c r="N132" s="117">
        <f t="shared" si="12"/>
        <v>1</v>
      </c>
      <c r="O132" s="117">
        <f t="shared" si="12"/>
        <v>1</v>
      </c>
      <c r="P132" s="117">
        <f t="shared" si="12"/>
        <v>1</v>
      </c>
      <c r="Q132" s="117">
        <f t="shared" si="12"/>
        <v>1</v>
      </c>
      <c r="R132" s="117">
        <f t="shared" si="12"/>
        <v>1</v>
      </c>
      <c r="S132" s="117">
        <f t="shared" si="12"/>
        <v>1</v>
      </c>
      <c r="T132" s="117">
        <f t="shared" si="12"/>
        <v>0.75</v>
      </c>
      <c r="U132" s="117">
        <f t="shared" si="12"/>
        <v>0.5</v>
      </c>
      <c r="V132" s="117">
        <f t="shared" si="12"/>
        <v>0</v>
      </c>
      <c r="W132" s="117">
        <f t="shared" si="12"/>
        <v>0</v>
      </c>
      <c r="X132" s="117">
        <f t="shared" si="12"/>
        <v>0</v>
      </c>
      <c r="Y132" s="117">
        <f t="shared" si="12"/>
        <v>0</v>
      </c>
      <c r="Z132" s="117">
        <f t="shared" si="12"/>
        <v>0</v>
      </c>
      <c r="AA132" s="117">
        <f t="shared" si="12"/>
        <v>0</v>
      </c>
      <c r="AB132" s="117">
        <f t="shared" si="12"/>
        <v>0</v>
      </c>
      <c r="AC132" s="117">
        <f t="shared" si="12"/>
        <v>0</v>
      </c>
      <c r="AD132" s="77"/>
      <c r="AE132" s="77"/>
      <c r="AF132" s="77"/>
      <c r="AG132" s="77"/>
      <c r="AH132" s="77"/>
      <c r="AI132" s="77"/>
    </row>
    <row r="133" spans="1:36" ht="13" x14ac:dyDescent="0.3">
      <c r="A133" s="103"/>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77"/>
      <c r="AF133" s="77"/>
      <c r="AG133" s="77"/>
      <c r="AH133" s="77"/>
      <c r="AI133" s="77"/>
      <c r="AJ133" s="77"/>
    </row>
    <row r="134" spans="1:36" ht="13" x14ac:dyDescent="0.3">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3" x14ac:dyDescent="0.3">
      <c r="A135" s="103" t="s">
        <v>722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3" x14ac:dyDescent="0.3">
      <c r="A136" s="103" t="s">
        <v>723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3" x14ac:dyDescent="0.3">
      <c r="A137" s="103" t="s">
        <v>712</v>
      </c>
      <c r="B137" s="120">
        <v>0.1</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3" x14ac:dyDescent="0.3">
      <c r="A138" s="77" t="s">
        <v>713</v>
      </c>
      <c r="B138" s="96">
        <v>7.4999999999999997E-2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3" x14ac:dyDescent="0.3">
      <c r="A139" s="103" t="s">
        <v>714</v>
      </c>
      <c r="B139" s="11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3" x14ac:dyDescent="0.3">
      <c r="A140" s="103" t="s">
        <v>715</v>
      </c>
      <c r="B140" s="110">
        <v>0.5</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3" x14ac:dyDescent="0.3">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 x14ac:dyDescent="0.3">
      <c r="A142" s="121" t="s">
        <v>724</v>
      </c>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 x14ac:dyDescent="0.3">
      <c r="A143" s="103"/>
      <c r="B143" s="103">
        <v>2023</v>
      </c>
      <c r="C143" s="103">
        <v>2024</v>
      </c>
      <c r="D143" s="103">
        <v>2025</v>
      </c>
      <c r="E143" s="103">
        <v>2026</v>
      </c>
      <c r="F143" s="103">
        <v>2027</v>
      </c>
      <c r="G143" s="103">
        <v>2028</v>
      </c>
      <c r="H143" s="103">
        <v>2029</v>
      </c>
      <c r="I143" s="103">
        <v>2030</v>
      </c>
      <c r="J143" s="103">
        <v>2031</v>
      </c>
      <c r="K143" s="103">
        <v>2032</v>
      </c>
      <c r="L143" s="103">
        <v>2033</v>
      </c>
      <c r="M143" s="103">
        <v>2034</v>
      </c>
      <c r="N143" s="103">
        <v>2035</v>
      </c>
      <c r="O143" s="103">
        <v>2036</v>
      </c>
      <c r="P143" s="103">
        <v>2037</v>
      </c>
      <c r="Q143" s="103">
        <v>2038</v>
      </c>
      <c r="R143" s="103">
        <v>2039</v>
      </c>
      <c r="S143" s="103">
        <v>2040</v>
      </c>
      <c r="T143" s="103">
        <v>2041</v>
      </c>
      <c r="U143" s="103">
        <v>2042</v>
      </c>
      <c r="V143" s="103">
        <v>2043</v>
      </c>
      <c r="W143" s="103">
        <v>2044</v>
      </c>
      <c r="X143" s="103">
        <v>2045</v>
      </c>
      <c r="Y143" s="103">
        <v>2046</v>
      </c>
      <c r="Z143" s="103">
        <v>2047</v>
      </c>
      <c r="AA143" s="103">
        <v>2048</v>
      </c>
      <c r="AB143" s="103">
        <v>2049</v>
      </c>
      <c r="AC143" s="103">
        <v>2050</v>
      </c>
      <c r="AD143" s="103"/>
      <c r="AE143" s="103"/>
      <c r="AF143" s="77"/>
      <c r="AG143" s="77"/>
      <c r="AH143" s="77"/>
      <c r="AI143" s="77"/>
      <c r="AJ143" s="77"/>
    </row>
    <row r="144" spans="1:36" ht="13" x14ac:dyDescent="0.3">
      <c r="A144" s="77" t="s">
        <v>725</v>
      </c>
      <c r="B144" s="350">
        <f>(($B$136*C50+$B$135*(1-C50))+($B$137*C80)+($B$139*$B$140))*(1-$B$138)*B129</f>
        <v>0.37019212259371836</v>
      </c>
      <c r="C144" s="350">
        <f>(($B$136*D50+$B$135*(1-D50))+($B$137*D80)+($B$139*$B$140))*(1-$B$138)*C129</f>
        <v>0.37753261144883488</v>
      </c>
      <c r="D144" s="350">
        <f>(($B$136*E50+$B$135*(1-E50))+($B$137*E80)+($B$139*$B$140))*(1-$B$138)*D129</f>
        <v>0.38487310030395139</v>
      </c>
      <c r="E144" s="118">
        <v>0</v>
      </c>
      <c r="F144" s="118">
        <v>0</v>
      </c>
      <c r="G144" s="118">
        <v>0</v>
      </c>
      <c r="H144" s="118">
        <v>0</v>
      </c>
      <c r="I144" s="118">
        <v>0</v>
      </c>
      <c r="J144" s="118">
        <v>0</v>
      </c>
      <c r="K144" s="118">
        <v>0</v>
      </c>
      <c r="L144" s="118">
        <v>0</v>
      </c>
      <c r="M144" s="118">
        <v>0</v>
      </c>
      <c r="N144" s="118">
        <v>0</v>
      </c>
      <c r="O144" s="118">
        <v>0</v>
      </c>
      <c r="P144" s="118">
        <v>0</v>
      </c>
      <c r="Q144" s="118">
        <v>0</v>
      </c>
      <c r="R144" s="118">
        <v>0</v>
      </c>
      <c r="S144" s="118">
        <v>0</v>
      </c>
      <c r="T144" s="118">
        <v>0</v>
      </c>
      <c r="U144" s="118">
        <v>0</v>
      </c>
      <c r="V144" s="118">
        <v>0</v>
      </c>
      <c r="W144" s="118">
        <v>0</v>
      </c>
      <c r="X144" s="118">
        <v>0</v>
      </c>
      <c r="Y144" s="118">
        <v>0</v>
      </c>
      <c r="Z144" s="118">
        <v>0</v>
      </c>
      <c r="AA144" s="118">
        <v>0</v>
      </c>
      <c r="AB144" s="118">
        <v>0</v>
      </c>
      <c r="AC144" s="118">
        <v>0</v>
      </c>
      <c r="AD144" s="103"/>
      <c r="AE144" s="103"/>
      <c r="AF144" s="77"/>
      <c r="AG144" s="77"/>
      <c r="AH144" s="77"/>
      <c r="AI144" s="77"/>
      <c r="AJ144" s="77"/>
    </row>
    <row r="145" spans="1:74" ht="13" x14ac:dyDescent="0.3">
      <c r="A145" s="103" t="s">
        <v>1025</v>
      </c>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03"/>
      <c r="X145" s="103"/>
      <c r="Y145" s="103"/>
      <c r="Z145" s="103"/>
      <c r="AA145" s="103"/>
      <c r="AB145" s="103"/>
      <c r="AC145" s="103"/>
      <c r="AD145" s="103"/>
      <c r="AE145" s="103"/>
      <c r="AF145" s="77"/>
      <c r="AG145" s="77"/>
      <c r="AH145" s="77"/>
      <c r="AI145" s="77"/>
      <c r="AJ145" s="77"/>
    </row>
    <row r="146" spans="1:74" ht="13" x14ac:dyDescent="0.3">
      <c r="A146" s="103"/>
      <c r="B146" s="118">
        <v>2023</v>
      </c>
      <c r="C146" s="118">
        <v>2024</v>
      </c>
      <c r="D146" s="118">
        <v>2025</v>
      </c>
      <c r="E146" s="118">
        <v>2026</v>
      </c>
      <c r="F146" s="118">
        <v>2027</v>
      </c>
      <c r="G146" s="118">
        <v>2028</v>
      </c>
      <c r="H146" s="118">
        <v>2029</v>
      </c>
      <c r="I146" s="118">
        <v>2030</v>
      </c>
      <c r="J146" s="118">
        <v>2031</v>
      </c>
      <c r="K146" s="118">
        <v>2032</v>
      </c>
      <c r="L146" s="118">
        <v>2033</v>
      </c>
      <c r="M146" s="118">
        <v>2034</v>
      </c>
      <c r="N146" s="118">
        <v>2035</v>
      </c>
      <c r="O146" s="118">
        <v>2036</v>
      </c>
      <c r="P146" s="118">
        <v>2037</v>
      </c>
      <c r="Q146" s="118">
        <v>2038</v>
      </c>
      <c r="R146" s="118">
        <v>2039</v>
      </c>
      <c r="S146" s="118">
        <v>2040</v>
      </c>
      <c r="T146" s="118">
        <v>2041</v>
      </c>
      <c r="U146" s="118">
        <v>2042</v>
      </c>
      <c r="V146" s="118">
        <v>2043</v>
      </c>
      <c r="W146" s="103">
        <v>2044</v>
      </c>
      <c r="X146" s="103">
        <v>2045</v>
      </c>
      <c r="Y146" s="103">
        <v>2046</v>
      </c>
      <c r="Z146" s="103">
        <v>2047</v>
      </c>
      <c r="AA146" s="103">
        <v>2048</v>
      </c>
      <c r="AB146" s="103">
        <v>2049</v>
      </c>
      <c r="AC146" s="103">
        <v>2050</v>
      </c>
      <c r="AD146" s="103"/>
      <c r="AE146" s="103"/>
      <c r="AF146" s="77"/>
      <c r="AG146" s="77"/>
      <c r="AH146" s="77"/>
      <c r="AI146" s="77"/>
      <c r="AJ146" s="77"/>
    </row>
    <row r="147" spans="1:74" ht="13" x14ac:dyDescent="0.3">
      <c r="A147" s="77" t="s">
        <v>726</v>
      </c>
      <c r="B147" s="118">
        <f t="shared" ref="B147:AC147" si="13">(($B$136*C50+$B$135*(1-C50))+($B$137*C82)+($B$139*$B$140))*(1-$B$138)*B130</f>
        <v>0.41625000000000001</v>
      </c>
      <c r="C147" s="118">
        <f t="shared" si="13"/>
        <v>0.41625000000000001</v>
      </c>
      <c r="D147" s="118">
        <f t="shared" si="13"/>
        <v>0.41625000000000001</v>
      </c>
      <c r="E147" s="118">
        <f t="shared" si="13"/>
        <v>0.41625000000000001</v>
      </c>
      <c r="F147" s="118">
        <f t="shared" si="13"/>
        <v>0.41625000000000001</v>
      </c>
      <c r="G147" s="118">
        <f t="shared" si="13"/>
        <v>0.41625000000000001</v>
      </c>
      <c r="H147" s="118">
        <f t="shared" si="13"/>
        <v>0.41625000000000001</v>
      </c>
      <c r="I147" s="118">
        <f t="shared" si="13"/>
        <v>0.41625000000000001</v>
      </c>
      <c r="J147" s="118">
        <f t="shared" si="13"/>
        <v>0.41625000000000001</v>
      </c>
      <c r="K147" s="118">
        <f t="shared" si="13"/>
        <v>0.41625000000000001</v>
      </c>
      <c r="L147" s="118">
        <f t="shared" si="13"/>
        <v>0.41625000000000001</v>
      </c>
      <c r="M147" s="118">
        <f t="shared" si="13"/>
        <v>0.41625000000000001</v>
      </c>
      <c r="N147" s="118">
        <f t="shared" si="13"/>
        <v>0.41625000000000001</v>
      </c>
      <c r="O147" s="118">
        <f t="shared" si="13"/>
        <v>0.41625000000000001</v>
      </c>
      <c r="P147" s="118">
        <f t="shared" si="13"/>
        <v>0.41625000000000001</v>
      </c>
      <c r="Q147" s="118">
        <f t="shared" si="13"/>
        <v>0.41625000000000001</v>
      </c>
      <c r="R147" s="118">
        <f t="shared" si="13"/>
        <v>0.41625000000000001</v>
      </c>
      <c r="S147" s="118">
        <f t="shared" si="13"/>
        <v>0.41625000000000001</v>
      </c>
      <c r="T147" s="118">
        <f t="shared" si="13"/>
        <v>0.31218750000000001</v>
      </c>
      <c r="U147" s="118">
        <f t="shared" si="13"/>
        <v>0.208125</v>
      </c>
      <c r="V147" s="118">
        <f t="shared" si="13"/>
        <v>0</v>
      </c>
      <c r="W147" s="118">
        <f t="shared" si="13"/>
        <v>0</v>
      </c>
      <c r="X147" s="118">
        <f t="shared" si="13"/>
        <v>0</v>
      </c>
      <c r="Y147" s="118">
        <f t="shared" si="13"/>
        <v>0</v>
      </c>
      <c r="Z147" s="118">
        <f t="shared" si="13"/>
        <v>0</v>
      </c>
      <c r="AA147" s="118">
        <f t="shared" si="13"/>
        <v>0</v>
      </c>
      <c r="AB147" s="118">
        <f t="shared" si="13"/>
        <v>0</v>
      </c>
      <c r="AC147" s="118">
        <f t="shared" si="13"/>
        <v>0</v>
      </c>
      <c r="AD147" s="103"/>
      <c r="AE147" s="103"/>
      <c r="AF147" s="77"/>
      <c r="AG147" s="77"/>
      <c r="AH147" s="77"/>
      <c r="AI147" s="77"/>
      <c r="AJ147" s="77"/>
    </row>
    <row r="148" spans="1:74" ht="13" x14ac:dyDescent="0.3">
      <c r="A148" s="77"/>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03"/>
      <c r="X148" s="103"/>
      <c r="Y148" s="103"/>
      <c r="Z148" s="103"/>
      <c r="AA148" s="103"/>
      <c r="AB148" s="103"/>
      <c r="AC148" s="103"/>
      <c r="AD148" s="103"/>
      <c r="AE148" s="103"/>
      <c r="AF148" s="77"/>
      <c r="AG148" s="77"/>
      <c r="AH148" s="77"/>
      <c r="AI148" s="77"/>
      <c r="AJ148" s="77"/>
    </row>
    <row r="149" spans="1:74" ht="13" x14ac:dyDescent="0.3">
      <c r="A149" s="103"/>
      <c r="B149" s="118">
        <v>2023</v>
      </c>
      <c r="C149" s="118">
        <v>2024</v>
      </c>
      <c r="D149" s="118">
        <v>2025</v>
      </c>
      <c r="E149" s="118">
        <v>2026</v>
      </c>
      <c r="F149" s="118">
        <v>2027</v>
      </c>
      <c r="G149" s="118">
        <v>2028</v>
      </c>
      <c r="H149" s="118">
        <v>2029</v>
      </c>
      <c r="I149" s="118">
        <v>2030</v>
      </c>
      <c r="J149" s="118">
        <v>2031</v>
      </c>
      <c r="K149" s="118">
        <v>2032</v>
      </c>
      <c r="L149" s="118">
        <v>2033</v>
      </c>
      <c r="M149" s="118">
        <v>2034</v>
      </c>
      <c r="N149" s="118">
        <v>2035</v>
      </c>
      <c r="O149" s="118">
        <v>2036</v>
      </c>
      <c r="P149" s="118">
        <v>2037</v>
      </c>
      <c r="Q149" s="118">
        <v>2038</v>
      </c>
      <c r="R149" s="118">
        <v>2039</v>
      </c>
      <c r="S149" s="118">
        <v>2040</v>
      </c>
      <c r="T149" s="118">
        <v>2041</v>
      </c>
      <c r="U149" s="118">
        <v>2042</v>
      </c>
      <c r="V149" s="118">
        <v>2043</v>
      </c>
      <c r="W149" s="103">
        <v>2044</v>
      </c>
      <c r="X149" s="103">
        <v>2045</v>
      </c>
      <c r="Y149" s="103">
        <v>2046</v>
      </c>
      <c r="Z149" s="103">
        <v>2047</v>
      </c>
      <c r="AA149" s="103">
        <v>2048</v>
      </c>
      <c r="AB149" s="103">
        <v>2049</v>
      </c>
      <c r="AC149" s="103">
        <v>2050</v>
      </c>
      <c r="AD149" s="103"/>
      <c r="AE149" s="103"/>
      <c r="AF149" s="77"/>
      <c r="AG149" s="77"/>
      <c r="AH149" s="77"/>
      <c r="AI149" s="77"/>
      <c r="AJ149" s="77"/>
    </row>
    <row r="150" spans="1:74" ht="13" x14ac:dyDescent="0.3">
      <c r="A150" s="77" t="s">
        <v>727</v>
      </c>
      <c r="B150" s="118">
        <f t="shared" ref="B150:AC150" si="14">(($B$136*C50+$B$135*(1-C50))+($B$137*C82)+($B$139*$B$140))*(1-$B$138)*B131</f>
        <v>0.41625000000000001</v>
      </c>
      <c r="C150" s="118">
        <f t="shared" si="14"/>
        <v>0.41625000000000001</v>
      </c>
      <c r="D150" s="118">
        <f t="shared" si="14"/>
        <v>0.41625000000000001</v>
      </c>
      <c r="E150" s="118">
        <f t="shared" si="14"/>
        <v>0.41625000000000001</v>
      </c>
      <c r="F150" s="118">
        <f t="shared" si="14"/>
        <v>0.41625000000000001</v>
      </c>
      <c r="G150" s="118">
        <f t="shared" si="14"/>
        <v>0.41625000000000001</v>
      </c>
      <c r="H150" s="118">
        <f t="shared" si="14"/>
        <v>0.41625000000000001</v>
      </c>
      <c r="I150" s="118">
        <f t="shared" si="14"/>
        <v>0.41625000000000001</v>
      </c>
      <c r="J150" s="118">
        <f t="shared" si="14"/>
        <v>0.41625000000000001</v>
      </c>
      <c r="K150" s="118">
        <f t="shared" si="14"/>
        <v>0.41625000000000001</v>
      </c>
      <c r="L150" s="118">
        <f t="shared" si="14"/>
        <v>0.41625000000000001</v>
      </c>
      <c r="M150" s="118">
        <f t="shared" si="14"/>
        <v>0.41625000000000001</v>
      </c>
      <c r="N150" s="118">
        <f t="shared" si="14"/>
        <v>0.41625000000000001</v>
      </c>
      <c r="O150" s="118">
        <f t="shared" si="14"/>
        <v>0.41625000000000001</v>
      </c>
      <c r="P150" s="118">
        <f t="shared" si="14"/>
        <v>0.41625000000000001</v>
      </c>
      <c r="Q150" s="118">
        <f t="shared" si="14"/>
        <v>0.41625000000000001</v>
      </c>
      <c r="R150" s="118">
        <f t="shared" si="14"/>
        <v>0.41625000000000001</v>
      </c>
      <c r="S150" s="118">
        <f t="shared" si="14"/>
        <v>0.31218750000000001</v>
      </c>
      <c r="T150" s="118">
        <f t="shared" si="14"/>
        <v>0.208125</v>
      </c>
      <c r="U150" s="118">
        <f t="shared" si="14"/>
        <v>0</v>
      </c>
      <c r="V150" s="118">
        <f t="shared" si="14"/>
        <v>0</v>
      </c>
      <c r="W150" s="118">
        <f t="shared" si="14"/>
        <v>0</v>
      </c>
      <c r="X150" s="118">
        <f t="shared" si="14"/>
        <v>0</v>
      </c>
      <c r="Y150" s="118">
        <f t="shared" si="14"/>
        <v>0</v>
      </c>
      <c r="Z150" s="118">
        <f t="shared" si="14"/>
        <v>0</v>
      </c>
      <c r="AA150" s="118">
        <f t="shared" si="14"/>
        <v>0</v>
      </c>
      <c r="AB150" s="118">
        <f t="shared" si="14"/>
        <v>0</v>
      </c>
      <c r="AC150" s="118">
        <f t="shared" si="14"/>
        <v>0</v>
      </c>
      <c r="AD150" s="103"/>
      <c r="AE150" s="103"/>
      <c r="AF150" s="77"/>
      <c r="AG150" s="77"/>
      <c r="AH150" s="77"/>
      <c r="AI150" s="77"/>
      <c r="AJ150" s="77"/>
    </row>
    <row r="151" spans="1:74" ht="13" x14ac:dyDescent="0.3">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74" ht="13" x14ac:dyDescent="0.3">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74" ht="13" x14ac:dyDescent="0.3">
      <c r="A153" s="77" t="s">
        <v>728</v>
      </c>
      <c r="B153" s="118">
        <f t="shared" ref="B153:AC153" si="15">(($B$136*C50+$B$135*(1-C50))+($B$137*C82)+($B$139*$B$140))*(1-$B$138)*B132</f>
        <v>0.41625000000000001</v>
      </c>
      <c r="C153" s="118">
        <f t="shared" si="15"/>
        <v>0.41625000000000001</v>
      </c>
      <c r="D153" s="118">
        <f t="shared" si="15"/>
        <v>0.41625000000000001</v>
      </c>
      <c r="E153" s="118">
        <f t="shared" si="15"/>
        <v>0.41625000000000001</v>
      </c>
      <c r="F153" s="118">
        <f t="shared" si="15"/>
        <v>0.41625000000000001</v>
      </c>
      <c r="G153" s="118">
        <f t="shared" si="15"/>
        <v>0.41625000000000001</v>
      </c>
      <c r="H153" s="118">
        <f t="shared" si="15"/>
        <v>0.41625000000000001</v>
      </c>
      <c r="I153" s="118">
        <f t="shared" si="15"/>
        <v>0.41625000000000001</v>
      </c>
      <c r="J153" s="118">
        <f t="shared" si="15"/>
        <v>0.41625000000000001</v>
      </c>
      <c r="K153" s="118">
        <f t="shared" si="15"/>
        <v>0.41625000000000001</v>
      </c>
      <c r="L153" s="118">
        <f t="shared" si="15"/>
        <v>0.41625000000000001</v>
      </c>
      <c r="M153" s="118">
        <f t="shared" si="15"/>
        <v>0.41625000000000001</v>
      </c>
      <c r="N153" s="118">
        <f t="shared" si="15"/>
        <v>0.41625000000000001</v>
      </c>
      <c r="O153" s="118">
        <f t="shared" si="15"/>
        <v>0.41625000000000001</v>
      </c>
      <c r="P153" s="118">
        <f t="shared" si="15"/>
        <v>0.41625000000000001</v>
      </c>
      <c r="Q153" s="118">
        <f t="shared" si="15"/>
        <v>0.41625000000000001</v>
      </c>
      <c r="R153" s="118">
        <f t="shared" si="15"/>
        <v>0.41625000000000001</v>
      </c>
      <c r="S153" s="118">
        <f t="shared" si="15"/>
        <v>0.41625000000000001</v>
      </c>
      <c r="T153" s="118">
        <f t="shared" si="15"/>
        <v>0.31218750000000001</v>
      </c>
      <c r="U153" s="118">
        <f t="shared" si="15"/>
        <v>0.208125</v>
      </c>
      <c r="V153" s="118">
        <f t="shared" si="15"/>
        <v>0</v>
      </c>
      <c r="W153" s="118">
        <f t="shared" si="15"/>
        <v>0</v>
      </c>
      <c r="X153" s="118">
        <f t="shared" si="15"/>
        <v>0</v>
      </c>
      <c r="Y153" s="118">
        <f t="shared" si="15"/>
        <v>0</v>
      </c>
      <c r="Z153" s="118">
        <f t="shared" si="15"/>
        <v>0</v>
      </c>
      <c r="AA153" s="118">
        <f t="shared" si="15"/>
        <v>0</v>
      </c>
      <c r="AB153" s="118">
        <f t="shared" si="15"/>
        <v>0</v>
      </c>
      <c r="AC153" s="118">
        <f t="shared" si="15"/>
        <v>0</v>
      </c>
      <c r="AD153" s="103"/>
      <c r="AE153" s="103"/>
      <c r="AF153" s="77"/>
      <c r="AG153" s="77"/>
      <c r="AH153" s="77"/>
      <c r="AI153" s="77"/>
      <c r="AJ153" s="77"/>
    </row>
    <row r="154" spans="1:74" ht="13" x14ac:dyDescent="0.3">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row>
    <row r="155" spans="1:74" s="116" customFormat="1" ht="13" x14ac:dyDescent="0.3">
      <c r="A155" s="113" t="s">
        <v>1013</v>
      </c>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c r="AB155" s="119"/>
      <c r="AC155" s="119"/>
      <c r="AD155" s="114"/>
      <c r="AE155" s="114"/>
      <c r="AF155" s="115"/>
      <c r="AG155" s="115"/>
      <c r="AH155" s="115"/>
      <c r="AI155" s="115"/>
      <c r="AJ155" s="115"/>
    </row>
    <row r="156" spans="1:74" ht="13" x14ac:dyDescent="0.3">
      <c r="A156" s="77"/>
      <c r="B156" s="77">
        <v>2023</v>
      </c>
      <c r="C156" s="77">
        <v>2024</v>
      </c>
      <c r="D156" s="77">
        <v>2025</v>
      </c>
      <c r="E156" s="77">
        <v>2026</v>
      </c>
      <c r="F156" s="77">
        <v>2027</v>
      </c>
      <c r="G156" s="77">
        <v>2028</v>
      </c>
      <c r="H156" s="77">
        <v>2029</v>
      </c>
      <c r="I156" s="77">
        <v>2030</v>
      </c>
      <c r="J156" s="77">
        <v>2031</v>
      </c>
      <c r="K156" s="77">
        <v>2032</v>
      </c>
      <c r="L156" s="77">
        <v>2033</v>
      </c>
      <c r="M156" s="77">
        <v>2034</v>
      </c>
      <c r="N156" s="77">
        <v>2035</v>
      </c>
      <c r="O156" s="77">
        <v>2036</v>
      </c>
      <c r="P156" s="77">
        <v>2037</v>
      </c>
      <c r="Q156" s="77">
        <v>2038</v>
      </c>
      <c r="R156" s="77">
        <v>2039</v>
      </c>
      <c r="S156" s="77">
        <v>2040</v>
      </c>
      <c r="T156" s="77">
        <v>2041</v>
      </c>
      <c r="U156" s="77">
        <v>2042</v>
      </c>
      <c r="V156" s="77">
        <v>2043</v>
      </c>
      <c r="W156" s="77">
        <v>2044</v>
      </c>
      <c r="X156" s="77">
        <v>2045</v>
      </c>
      <c r="Y156" s="77">
        <v>2046</v>
      </c>
      <c r="Z156" s="77">
        <v>2047</v>
      </c>
      <c r="AA156" s="77">
        <v>2048</v>
      </c>
      <c r="AB156" s="77">
        <v>2049</v>
      </c>
      <c r="AC156" s="77">
        <v>2050</v>
      </c>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row>
    <row r="157" spans="1:74" ht="13" x14ac:dyDescent="0.3">
      <c r="A157" s="77" t="s">
        <v>1021</v>
      </c>
      <c r="B157" s="348">
        <f>'Solar - Utility PV'!O152/1000</f>
        <v>1.3313527873137889</v>
      </c>
      <c r="C157" s="348">
        <f>'Solar - Utility PV'!P152/1000</f>
        <v>1.2895074168949341</v>
      </c>
      <c r="D157" s="348">
        <f>'Solar - Utility PV'!Q152/1000</f>
        <v>1.2476620464760786</v>
      </c>
      <c r="E157" s="348">
        <f>'Solar - Utility PV'!R152/1000</f>
        <v>1.2058166760572233</v>
      </c>
      <c r="F157" s="348">
        <f>'Solar - Utility PV'!S152/1000</f>
        <v>1.1639713056383683</v>
      </c>
      <c r="G157" s="348">
        <f>'Solar - Utility PV'!T152/1000</f>
        <v>1.122125935219513</v>
      </c>
      <c r="H157" s="348">
        <f>'Solar - Utility PV'!U152/1000</f>
        <v>1.0802805648006577</v>
      </c>
      <c r="I157" s="348">
        <f>'Solar - Utility PV'!V152/1000</f>
        <v>1.0384351943818024</v>
      </c>
      <c r="J157" s="348">
        <f>'Solar - Utility PV'!W152/1000</f>
        <v>0.99658982396294715</v>
      </c>
      <c r="K157" s="348">
        <f>'Solar - Utility PV'!X152/1000</f>
        <v>0.95474445354409199</v>
      </c>
      <c r="L157" s="348">
        <f>'Solar - Utility PV'!Y152/1000</f>
        <v>0.91289908312523671</v>
      </c>
      <c r="M157" s="348">
        <f>'Solar - Utility PV'!Z152/1000</f>
        <v>0.87105371270638143</v>
      </c>
      <c r="N157" s="348">
        <f>'Solar - Utility PV'!AA152/1000</f>
        <v>0.8292083422875256</v>
      </c>
      <c r="O157" s="348">
        <f>'Solar - Utility PV'!AB152/1000</f>
        <v>0.81609242237332258</v>
      </c>
      <c r="P157" s="348">
        <f>'Solar - Utility PV'!AC152/1000</f>
        <v>0.80297650245911978</v>
      </c>
      <c r="Q157" s="348">
        <f>'Solar - Utility PV'!AD152/1000</f>
        <v>0.78986058254491687</v>
      </c>
      <c r="R157" s="348">
        <f>'Solar - Utility PV'!AE152/1000</f>
        <v>0.77674466263071396</v>
      </c>
      <c r="S157" s="348">
        <f>'Solar - Utility PV'!AF152/1000</f>
        <v>0.76362874271651093</v>
      </c>
      <c r="T157" s="348">
        <f>'Solar - Utility PV'!AG152/1000</f>
        <v>0.75051282280230802</v>
      </c>
      <c r="U157" s="348">
        <f>'Solar - Utility PV'!AH152/1000</f>
        <v>0.73739690288810511</v>
      </c>
      <c r="V157" s="348">
        <f>'Solar - Utility PV'!AI152/1000</f>
        <v>0.7242809829739022</v>
      </c>
      <c r="W157" s="348">
        <f>'Solar - Utility PV'!AJ152/1000</f>
        <v>0.7111650630596994</v>
      </c>
      <c r="X157" s="348">
        <f>'Solar - Utility PV'!AK152/1000</f>
        <v>0.69804914314549638</v>
      </c>
      <c r="Y157" s="348">
        <f>'Solar - Utility PV'!AL152/1000</f>
        <v>0.68493322323129346</v>
      </c>
      <c r="Z157" s="348">
        <f>'Solar - Utility PV'!AM152/1000</f>
        <v>0.67181730331709055</v>
      </c>
      <c r="AA157" s="348">
        <f>'Solar - Utility PV'!AN152/1000</f>
        <v>0.65870138340288764</v>
      </c>
      <c r="AB157" s="348">
        <f>'Solar - Utility PV'!AO152/1000</f>
        <v>0.64558546348868484</v>
      </c>
      <c r="AC157" s="348">
        <f>'Solar - Utility PV'!AP152/1000</f>
        <v>0.63246954357448171</v>
      </c>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row>
    <row r="158" spans="1:74" ht="13" x14ac:dyDescent="0.3">
      <c r="A158" s="77" t="s">
        <v>1024</v>
      </c>
      <c r="B158" s="100">
        <v>0.25</v>
      </c>
      <c r="C158" s="100">
        <v>0.25</v>
      </c>
      <c r="D158" s="100">
        <v>0.25</v>
      </c>
      <c r="E158" s="100">
        <v>0.25</v>
      </c>
      <c r="F158" s="100">
        <v>0.25</v>
      </c>
      <c r="G158" s="100">
        <v>0.25</v>
      </c>
      <c r="H158" s="100">
        <v>0.25</v>
      </c>
      <c r="I158" s="100">
        <v>0.25</v>
      </c>
      <c r="J158" s="100">
        <v>0.25</v>
      </c>
      <c r="K158" s="100">
        <v>0.25</v>
      </c>
      <c r="L158" s="100">
        <v>0.25</v>
      </c>
      <c r="M158" s="100">
        <v>0.25</v>
      </c>
      <c r="N158" s="100">
        <v>0.25</v>
      </c>
      <c r="O158" s="100">
        <v>0.25</v>
      </c>
      <c r="P158" s="100">
        <v>0.25</v>
      </c>
      <c r="Q158" s="100">
        <v>0.25</v>
      </c>
      <c r="R158" s="100">
        <v>0.25</v>
      </c>
      <c r="S158" s="100">
        <v>0.25</v>
      </c>
      <c r="T158" s="100">
        <v>0.25</v>
      </c>
      <c r="U158" s="100">
        <v>0.25</v>
      </c>
      <c r="V158" s="100">
        <v>0.25</v>
      </c>
      <c r="W158" s="100">
        <v>0.25</v>
      </c>
      <c r="X158" s="100">
        <v>0.25</v>
      </c>
      <c r="Y158" s="100">
        <v>0.25</v>
      </c>
      <c r="Z158" s="100">
        <v>0.25</v>
      </c>
      <c r="AA158" s="100">
        <v>0.25</v>
      </c>
      <c r="AB158" s="100">
        <v>0.25</v>
      </c>
      <c r="AC158" s="100">
        <v>0.25</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3" x14ac:dyDescent="0.3">
      <c r="A159" s="77"/>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3" x14ac:dyDescent="0.3">
      <c r="A160" s="77" t="s">
        <v>720</v>
      </c>
      <c r="B160" s="348">
        <f>B144</f>
        <v>0.37019212259371836</v>
      </c>
      <c r="C160" s="348">
        <f t="shared" ref="C160:AC160" si="16">C144</f>
        <v>0.37753261144883488</v>
      </c>
      <c r="D160" s="348">
        <f t="shared" si="16"/>
        <v>0.38487310030395139</v>
      </c>
      <c r="E160" s="348">
        <f t="shared" si="16"/>
        <v>0</v>
      </c>
      <c r="F160" s="348">
        <f t="shared" si="16"/>
        <v>0</v>
      </c>
      <c r="G160" s="348">
        <f t="shared" si="16"/>
        <v>0</v>
      </c>
      <c r="H160" s="348">
        <f t="shared" si="16"/>
        <v>0</v>
      </c>
      <c r="I160" s="348">
        <f t="shared" si="16"/>
        <v>0</v>
      </c>
      <c r="J160" s="348">
        <f t="shared" si="16"/>
        <v>0</v>
      </c>
      <c r="K160" s="348">
        <f t="shared" si="16"/>
        <v>0</v>
      </c>
      <c r="L160" s="348">
        <f t="shared" si="16"/>
        <v>0</v>
      </c>
      <c r="M160" s="348">
        <f t="shared" si="16"/>
        <v>0</v>
      </c>
      <c r="N160" s="348">
        <f t="shared" si="16"/>
        <v>0</v>
      </c>
      <c r="O160" s="348">
        <f t="shared" si="16"/>
        <v>0</v>
      </c>
      <c r="P160" s="348">
        <f t="shared" si="16"/>
        <v>0</v>
      </c>
      <c r="Q160" s="348">
        <f t="shared" si="16"/>
        <v>0</v>
      </c>
      <c r="R160" s="348">
        <f t="shared" si="16"/>
        <v>0</v>
      </c>
      <c r="S160" s="348">
        <f t="shared" si="16"/>
        <v>0</v>
      </c>
      <c r="T160" s="348">
        <f t="shared" si="16"/>
        <v>0</v>
      </c>
      <c r="U160" s="348">
        <f t="shared" si="16"/>
        <v>0</v>
      </c>
      <c r="V160" s="348">
        <f t="shared" si="16"/>
        <v>0</v>
      </c>
      <c r="W160" s="348">
        <f t="shared" si="16"/>
        <v>0</v>
      </c>
      <c r="X160" s="348">
        <f t="shared" si="16"/>
        <v>0</v>
      </c>
      <c r="Y160" s="348">
        <f t="shared" si="16"/>
        <v>0</v>
      </c>
      <c r="Z160" s="348">
        <f t="shared" si="16"/>
        <v>0</v>
      </c>
      <c r="AA160" s="348">
        <f t="shared" si="16"/>
        <v>0</v>
      </c>
      <c r="AB160" s="348">
        <f t="shared" si="16"/>
        <v>0</v>
      </c>
      <c r="AC160" s="348">
        <f t="shared" si="16"/>
        <v>0</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3" x14ac:dyDescent="0.3">
      <c r="A161" s="77" t="s">
        <v>716</v>
      </c>
      <c r="B161" s="348">
        <f t="shared" ref="B161:AC161" si="17">B119</f>
        <v>0</v>
      </c>
      <c r="C161" s="348">
        <f t="shared" si="17"/>
        <v>0</v>
      </c>
      <c r="D161" s="348">
        <f t="shared" si="17"/>
        <v>0</v>
      </c>
      <c r="E161" s="348">
        <f t="shared" si="17"/>
        <v>22.91774335994446</v>
      </c>
      <c r="F161" s="348">
        <f t="shared" si="17"/>
        <v>22.913007930703568</v>
      </c>
      <c r="G161" s="348">
        <f t="shared" si="17"/>
        <v>22.90913348859738</v>
      </c>
      <c r="H161" s="348">
        <f t="shared" si="17"/>
        <v>22.90913348859738</v>
      </c>
      <c r="I161" s="348">
        <f t="shared" si="17"/>
        <v>22.90913348859738</v>
      </c>
      <c r="J161" s="348">
        <f t="shared" si="17"/>
        <v>22.90913348859738</v>
      </c>
      <c r="K161" s="348">
        <f t="shared" si="17"/>
        <v>22.90913348859738</v>
      </c>
      <c r="L161" s="348">
        <f t="shared" si="17"/>
        <v>22.90913348859738</v>
      </c>
      <c r="M161" s="348">
        <f t="shared" si="17"/>
        <v>22.90913348859738</v>
      </c>
      <c r="N161" s="348">
        <f t="shared" si="17"/>
        <v>22.90913348859738</v>
      </c>
      <c r="O161" s="348">
        <f t="shared" si="17"/>
        <v>22.90913348859738</v>
      </c>
      <c r="P161" s="348">
        <f t="shared" si="17"/>
        <v>22.90913348859738</v>
      </c>
      <c r="Q161" s="348">
        <f t="shared" si="17"/>
        <v>22.90913348859738</v>
      </c>
      <c r="R161" s="348">
        <f t="shared" si="17"/>
        <v>17.181850116448036</v>
      </c>
      <c r="S161" s="348">
        <f t="shared" si="17"/>
        <v>11.45456674429869</v>
      </c>
      <c r="T161" s="348">
        <f t="shared" si="17"/>
        <v>0</v>
      </c>
      <c r="U161" s="348">
        <f t="shared" si="17"/>
        <v>0</v>
      </c>
      <c r="V161" s="348">
        <f t="shared" si="17"/>
        <v>0</v>
      </c>
      <c r="W161" s="348">
        <f t="shared" si="17"/>
        <v>0</v>
      </c>
      <c r="X161" s="348">
        <f t="shared" si="17"/>
        <v>0</v>
      </c>
      <c r="Y161" s="348">
        <f t="shared" si="17"/>
        <v>0</v>
      </c>
      <c r="Z161" s="348">
        <f t="shared" si="17"/>
        <v>0</v>
      </c>
      <c r="AA161" s="348">
        <f t="shared" si="17"/>
        <v>0</v>
      </c>
      <c r="AB161" s="348">
        <f t="shared" si="17"/>
        <v>0</v>
      </c>
      <c r="AC161" s="348">
        <f t="shared" si="17"/>
        <v>0</v>
      </c>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3" x14ac:dyDescent="0.3">
      <c r="A162" s="77"/>
      <c r="B162" s="348"/>
      <c r="C162" s="348"/>
      <c r="D162" s="348"/>
      <c r="E162" s="348"/>
      <c r="F162" s="348"/>
      <c r="G162" s="348"/>
      <c r="H162" s="348"/>
      <c r="I162" s="348"/>
      <c r="J162" s="348"/>
      <c r="K162" s="348"/>
      <c r="L162" s="348"/>
      <c r="M162" s="348"/>
      <c r="N162" s="348"/>
      <c r="O162" s="348"/>
      <c r="P162" s="348"/>
      <c r="Q162" s="348"/>
      <c r="R162" s="348"/>
      <c r="S162" s="348"/>
      <c r="T162" s="348"/>
      <c r="U162" s="348"/>
      <c r="V162" s="348"/>
      <c r="W162" s="348"/>
      <c r="X162" s="348"/>
      <c r="Y162" s="348"/>
      <c r="Z162" s="348"/>
      <c r="AA162" s="348"/>
      <c r="AB162" s="348"/>
      <c r="AC162" s="348"/>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3" x14ac:dyDescent="0.3">
      <c r="A163" s="77" t="s">
        <v>1014</v>
      </c>
      <c r="B163" s="77">
        <v>100</v>
      </c>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3" x14ac:dyDescent="0.3">
      <c r="A164" s="77" t="s">
        <v>1015</v>
      </c>
      <c r="B164" s="77">
        <f>$B$163*8760*B158</f>
        <v>219000</v>
      </c>
      <c r="C164" s="77">
        <f t="shared" ref="C164:AC164" si="18">$B$163*8760*C158</f>
        <v>219000</v>
      </c>
      <c r="D164" s="77">
        <f t="shared" si="18"/>
        <v>219000</v>
      </c>
      <c r="E164" s="77">
        <f t="shared" si="18"/>
        <v>219000</v>
      </c>
      <c r="F164" s="77">
        <f t="shared" si="18"/>
        <v>219000</v>
      </c>
      <c r="G164" s="77">
        <f t="shared" si="18"/>
        <v>219000</v>
      </c>
      <c r="H164" s="77">
        <f t="shared" si="18"/>
        <v>219000</v>
      </c>
      <c r="I164" s="77">
        <f t="shared" si="18"/>
        <v>219000</v>
      </c>
      <c r="J164" s="77">
        <f t="shared" si="18"/>
        <v>219000</v>
      </c>
      <c r="K164" s="77">
        <f t="shared" si="18"/>
        <v>219000</v>
      </c>
      <c r="L164" s="77">
        <f t="shared" si="18"/>
        <v>219000</v>
      </c>
      <c r="M164" s="77">
        <f t="shared" si="18"/>
        <v>219000</v>
      </c>
      <c r="N164" s="77">
        <f t="shared" si="18"/>
        <v>219000</v>
      </c>
      <c r="O164" s="77">
        <f t="shared" si="18"/>
        <v>219000</v>
      </c>
      <c r="P164" s="77">
        <f t="shared" si="18"/>
        <v>219000</v>
      </c>
      <c r="Q164" s="77">
        <f t="shared" si="18"/>
        <v>219000</v>
      </c>
      <c r="R164" s="77">
        <f t="shared" si="18"/>
        <v>219000</v>
      </c>
      <c r="S164" s="77">
        <f t="shared" si="18"/>
        <v>219000</v>
      </c>
      <c r="T164" s="77">
        <f t="shared" si="18"/>
        <v>219000</v>
      </c>
      <c r="U164" s="77">
        <f t="shared" si="18"/>
        <v>219000</v>
      </c>
      <c r="V164" s="77">
        <f t="shared" si="18"/>
        <v>219000</v>
      </c>
      <c r="W164" s="77">
        <f t="shared" si="18"/>
        <v>219000</v>
      </c>
      <c r="X164" s="77">
        <f t="shared" si="18"/>
        <v>219000</v>
      </c>
      <c r="Y164" s="77">
        <f t="shared" si="18"/>
        <v>219000</v>
      </c>
      <c r="Z164" s="77">
        <f t="shared" si="18"/>
        <v>219000</v>
      </c>
      <c r="AA164" s="77">
        <f t="shared" si="18"/>
        <v>219000</v>
      </c>
      <c r="AB164" s="77">
        <f t="shared" si="18"/>
        <v>219000</v>
      </c>
      <c r="AC164" s="77">
        <f t="shared" si="18"/>
        <v>219000</v>
      </c>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3" x14ac:dyDescent="0.3">
      <c r="A165" s="77" t="s">
        <v>1016</v>
      </c>
      <c r="B165" s="87">
        <v>7.0000000000000007E-2</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3" x14ac:dyDescent="0.3">
      <c r="A166" s="77" t="s">
        <v>1022</v>
      </c>
      <c r="B166" s="346">
        <v>10</v>
      </c>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3"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3" x14ac:dyDescent="0.3">
      <c r="A168" s="77" t="s">
        <v>1017</v>
      </c>
      <c r="B168" s="349">
        <f>$B$163*10^6*B157*B160</f>
        <v>49285631.425675482</v>
      </c>
      <c r="C168" s="349">
        <f t="shared" ref="C168:AC168" si="19">$B$163*10^6*C157*C160</f>
        <v>48683110.258298583</v>
      </c>
      <c r="D168" s="349">
        <f t="shared" si="19"/>
        <v>48019155.995882109</v>
      </c>
      <c r="E168" s="349">
        <f t="shared" si="19"/>
        <v>0</v>
      </c>
      <c r="F168" s="349">
        <f t="shared" si="19"/>
        <v>0</v>
      </c>
      <c r="G168" s="349">
        <f t="shared" si="19"/>
        <v>0</v>
      </c>
      <c r="H168" s="349">
        <f t="shared" si="19"/>
        <v>0</v>
      </c>
      <c r="I168" s="349">
        <f t="shared" si="19"/>
        <v>0</v>
      </c>
      <c r="J168" s="349">
        <f t="shared" si="19"/>
        <v>0</v>
      </c>
      <c r="K168" s="349">
        <f t="shared" si="19"/>
        <v>0</v>
      </c>
      <c r="L168" s="349">
        <f t="shared" si="19"/>
        <v>0</v>
      </c>
      <c r="M168" s="349">
        <f t="shared" si="19"/>
        <v>0</v>
      </c>
      <c r="N168" s="349">
        <f t="shared" si="19"/>
        <v>0</v>
      </c>
      <c r="O168" s="349">
        <f t="shared" si="19"/>
        <v>0</v>
      </c>
      <c r="P168" s="349">
        <f t="shared" si="19"/>
        <v>0</v>
      </c>
      <c r="Q168" s="349">
        <f t="shared" si="19"/>
        <v>0</v>
      </c>
      <c r="R168" s="349">
        <f t="shared" si="19"/>
        <v>0</v>
      </c>
      <c r="S168" s="349">
        <f t="shared" si="19"/>
        <v>0</v>
      </c>
      <c r="T168" s="349">
        <f t="shared" si="19"/>
        <v>0</v>
      </c>
      <c r="U168" s="349">
        <f t="shared" si="19"/>
        <v>0</v>
      </c>
      <c r="V168" s="349">
        <f t="shared" si="19"/>
        <v>0</v>
      </c>
      <c r="W168" s="349">
        <f t="shared" si="19"/>
        <v>0</v>
      </c>
      <c r="X168" s="349">
        <f t="shared" si="19"/>
        <v>0</v>
      </c>
      <c r="Y168" s="349">
        <f t="shared" si="19"/>
        <v>0</v>
      </c>
      <c r="Z168" s="349">
        <f t="shared" si="19"/>
        <v>0</v>
      </c>
      <c r="AA168" s="349">
        <f t="shared" si="19"/>
        <v>0</v>
      </c>
      <c r="AB168" s="349">
        <f t="shared" si="19"/>
        <v>0</v>
      </c>
      <c r="AC168" s="349">
        <f t="shared" si="19"/>
        <v>0</v>
      </c>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3" x14ac:dyDescent="0.3">
      <c r="A169" s="77" t="s">
        <v>1018</v>
      </c>
      <c r="B169" s="349">
        <f>B164*B161</f>
        <v>0</v>
      </c>
      <c r="C169" s="349">
        <f t="shared" ref="C169:AC169" si="20">C164*C161</f>
        <v>0</v>
      </c>
      <c r="D169" s="349">
        <f t="shared" si="20"/>
        <v>0</v>
      </c>
      <c r="E169" s="349">
        <f t="shared" si="20"/>
        <v>5018985.7958278367</v>
      </c>
      <c r="F169" s="349">
        <f t="shared" si="20"/>
        <v>5017948.7368240813</v>
      </c>
      <c r="G169" s="349">
        <f t="shared" si="20"/>
        <v>5017100.2340028258</v>
      </c>
      <c r="H169" s="349">
        <f t="shared" si="20"/>
        <v>5017100.2340028258</v>
      </c>
      <c r="I169" s="349">
        <f t="shared" si="20"/>
        <v>5017100.2340028258</v>
      </c>
      <c r="J169" s="349">
        <f t="shared" si="20"/>
        <v>5017100.2340028258</v>
      </c>
      <c r="K169" s="349">
        <f t="shared" si="20"/>
        <v>5017100.2340028258</v>
      </c>
      <c r="L169" s="349">
        <f t="shared" si="20"/>
        <v>5017100.2340028258</v>
      </c>
      <c r="M169" s="349">
        <f t="shared" si="20"/>
        <v>5017100.2340028258</v>
      </c>
      <c r="N169" s="349">
        <f t="shared" si="20"/>
        <v>5017100.2340028258</v>
      </c>
      <c r="O169" s="349">
        <f t="shared" si="20"/>
        <v>5017100.2340028258</v>
      </c>
      <c r="P169" s="349">
        <f t="shared" si="20"/>
        <v>5017100.2340028258</v>
      </c>
      <c r="Q169" s="349">
        <f t="shared" si="20"/>
        <v>5017100.2340028258</v>
      </c>
      <c r="R169" s="349">
        <f t="shared" si="20"/>
        <v>3762825.1755021201</v>
      </c>
      <c r="S169" s="349">
        <f t="shared" si="20"/>
        <v>2508550.1170014129</v>
      </c>
      <c r="T169" s="349">
        <f t="shared" si="20"/>
        <v>0</v>
      </c>
      <c r="U169" s="349">
        <f t="shared" si="20"/>
        <v>0</v>
      </c>
      <c r="V169" s="349">
        <f t="shared" si="20"/>
        <v>0</v>
      </c>
      <c r="W169" s="349">
        <f t="shared" si="20"/>
        <v>0</v>
      </c>
      <c r="X169" s="349">
        <f t="shared" si="20"/>
        <v>0</v>
      </c>
      <c r="Y169" s="349">
        <f t="shared" si="20"/>
        <v>0</v>
      </c>
      <c r="Z169" s="349">
        <f t="shared" si="20"/>
        <v>0</v>
      </c>
      <c r="AA169" s="349">
        <f t="shared" si="20"/>
        <v>0</v>
      </c>
      <c r="AB169" s="349">
        <f t="shared" si="20"/>
        <v>0</v>
      </c>
      <c r="AC169" s="349">
        <f t="shared" si="20"/>
        <v>0</v>
      </c>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3" x14ac:dyDescent="0.3">
      <c r="A170" s="77" t="s">
        <v>1019</v>
      </c>
      <c r="B170" s="349">
        <f>NPV($B$165,B169*$B$166)</f>
        <v>0</v>
      </c>
      <c r="C170" s="349">
        <f t="shared" ref="C170:AC170" si="21">NPV($B$165,C169*$B$166)</f>
        <v>0</v>
      </c>
      <c r="D170" s="349">
        <f t="shared" si="21"/>
        <v>0</v>
      </c>
      <c r="E170" s="349">
        <f t="shared" si="21"/>
        <v>46906409.306802206</v>
      </c>
      <c r="F170" s="349">
        <f t="shared" si="21"/>
        <v>46896717.166580193</v>
      </c>
      <c r="G170" s="349">
        <f t="shared" si="21"/>
        <v>46888787.233671263</v>
      </c>
      <c r="H170" s="349">
        <f t="shared" si="21"/>
        <v>46888787.233671263</v>
      </c>
      <c r="I170" s="349">
        <f t="shared" si="21"/>
        <v>46888787.233671263</v>
      </c>
      <c r="J170" s="349">
        <f t="shared" si="21"/>
        <v>46888787.233671263</v>
      </c>
      <c r="K170" s="349">
        <f t="shared" si="21"/>
        <v>46888787.233671263</v>
      </c>
      <c r="L170" s="349">
        <f t="shared" si="21"/>
        <v>46888787.233671263</v>
      </c>
      <c r="M170" s="349">
        <f t="shared" si="21"/>
        <v>46888787.233671263</v>
      </c>
      <c r="N170" s="349">
        <f t="shared" si="21"/>
        <v>46888787.233671263</v>
      </c>
      <c r="O170" s="349">
        <f t="shared" si="21"/>
        <v>46888787.233671263</v>
      </c>
      <c r="P170" s="349">
        <f t="shared" si="21"/>
        <v>46888787.233671263</v>
      </c>
      <c r="Q170" s="349">
        <f t="shared" si="21"/>
        <v>46888787.233671263</v>
      </c>
      <c r="R170" s="349">
        <f t="shared" si="21"/>
        <v>35166590.425253458</v>
      </c>
      <c r="S170" s="349">
        <f t="shared" si="21"/>
        <v>23444393.616835631</v>
      </c>
      <c r="T170" s="349">
        <f t="shared" si="21"/>
        <v>0</v>
      </c>
      <c r="U170" s="349">
        <f t="shared" si="21"/>
        <v>0</v>
      </c>
      <c r="V170" s="349">
        <f t="shared" si="21"/>
        <v>0</v>
      </c>
      <c r="W170" s="349">
        <f t="shared" si="21"/>
        <v>0</v>
      </c>
      <c r="X170" s="349">
        <f t="shared" si="21"/>
        <v>0</v>
      </c>
      <c r="Y170" s="349">
        <f t="shared" si="21"/>
        <v>0</v>
      </c>
      <c r="Z170" s="349">
        <f t="shared" si="21"/>
        <v>0</v>
      </c>
      <c r="AA170" s="349">
        <f t="shared" si="21"/>
        <v>0</v>
      </c>
      <c r="AB170" s="349">
        <f t="shared" si="21"/>
        <v>0</v>
      </c>
      <c r="AC170" s="349">
        <f t="shared" si="21"/>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3" x14ac:dyDescent="0.3">
      <c r="A171" s="77" t="s">
        <v>1020</v>
      </c>
      <c r="B171" s="349">
        <f>B169*$B$166</f>
        <v>0</v>
      </c>
      <c r="C171" s="349">
        <f t="shared" ref="C171:AC171" si="22">C169*$B$166</f>
        <v>0</v>
      </c>
      <c r="D171" s="349">
        <f t="shared" si="22"/>
        <v>0</v>
      </c>
      <c r="E171" s="349">
        <f t="shared" si="22"/>
        <v>50189857.958278365</v>
      </c>
      <c r="F171" s="349">
        <f t="shared" si="22"/>
        <v>50179487.368240811</v>
      </c>
      <c r="G171" s="349">
        <f t="shared" si="22"/>
        <v>50171002.340028256</v>
      </c>
      <c r="H171" s="349">
        <f t="shared" si="22"/>
        <v>50171002.340028256</v>
      </c>
      <c r="I171" s="349">
        <f t="shared" si="22"/>
        <v>50171002.340028256</v>
      </c>
      <c r="J171" s="349">
        <f t="shared" si="22"/>
        <v>50171002.340028256</v>
      </c>
      <c r="K171" s="349">
        <f t="shared" si="22"/>
        <v>50171002.340028256</v>
      </c>
      <c r="L171" s="349">
        <f t="shared" si="22"/>
        <v>50171002.340028256</v>
      </c>
      <c r="M171" s="349">
        <f t="shared" si="22"/>
        <v>50171002.340028256</v>
      </c>
      <c r="N171" s="349">
        <f t="shared" si="22"/>
        <v>50171002.340028256</v>
      </c>
      <c r="O171" s="349">
        <f t="shared" si="22"/>
        <v>50171002.340028256</v>
      </c>
      <c r="P171" s="349">
        <f t="shared" si="22"/>
        <v>50171002.340028256</v>
      </c>
      <c r="Q171" s="349">
        <f t="shared" si="22"/>
        <v>50171002.340028256</v>
      </c>
      <c r="R171" s="349">
        <f t="shared" si="22"/>
        <v>37628251.7550212</v>
      </c>
      <c r="S171" s="349">
        <f t="shared" si="22"/>
        <v>25085501.170014128</v>
      </c>
      <c r="T171" s="349">
        <f t="shared" si="22"/>
        <v>0</v>
      </c>
      <c r="U171" s="349">
        <f t="shared" si="22"/>
        <v>0</v>
      </c>
      <c r="V171" s="349">
        <f t="shared" si="22"/>
        <v>0</v>
      </c>
      <c r="W171" s="349">
        <f t="shared" si="22"/>
        <v>0</v>
      </c>
      <c r="X171" s="349">
        <f t="shared" si="22"/>
        <v>0</v>
      </c>
      <c r="Y171" s="349">
        <f t="shared" si="22"/>
        <v>0</v>
      </c>
      <c r="Z171" s="349">
        <f t="shared" si="22"/>
        <v>0</v>
      </c>
      <c r="AA171" s="349">
        <f t="shared" si="22"/>
        <v>0</v>
      </c>
      <c r="AB171" s="349">
        <f t="shared" si="22"/>
        <v>0</v>
      </c>
      <c r="AC171" s="349">
        <f t="shared" si="22"/>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3"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3" x14ac:dyDescent="0.3">
      <c r="A173" s="77" t="s">
        <v>1023</v>
      </c>
      <c r="B173" s="77" t="str">
        <f>IF(B168&gt;B170,"ITC","PTC")</f>
        <v>ITC</v>
      </c>
      <c r="C173" s="77" t="str">
        <f t="shared" ref="C173:AC173" si="23">IF(C168&gt;C170,"ITC","PTC")</f>
        <v>ITC</v>
      </c>
      <c r="D173" s="77" t="str">
        <f t="shared" si="23"/>
        <v>ITC</v>
      </c>
      <c r="E173" s="77" t="str">
        <f t="shared" si="23"/>
        <v>PTC</v>
      </c>
      <c r="F173" s="77" t="str">
        <f t="shared" si="23"/>
        <v>PTC</v>
      </c>
      <c r="G173" s="77" t="str">
        <f t="shared" si="23"/>
        <v>PTC</v>
      </c>
      <c r="H173" s="77" t="str">
        <f t="shared" si="23"/>
        <v>PTC</v>
      </c>
      <c r="I173" s="77" t="str">
        <f t="shared" si="23"/>
        <v>PTC</v>
      </c>
      <c r="J173" s="77" t="str">
        <f t="shared" si="23"/>
        <v>PTC</v>
      </c>
      <c r="K173" s="77" t="str">
        <f t="shared" si="23"/>
        <v>PTC</v>
      </c>
      <c r="L173" s="77" t="str">
        <f t="shared" si="23"/>
        <v>PTC</v>
      </c>
      <c r="M173" s="77" t="str">
        <f t="shared" si="23"/>
        <v>PTC</v>
      </c>
      <c r="N173" s="77" t="str">
        <f t="shared" si="23"/>
        <v>PTC</v>
      </c>
      <c r="O173" s="77" t="str">
        <f t="shared" si="23"/>
        <v>PTC</v>
      </c>
      <c r="P173" s="77" t="str">
        <f t="shared" si="23"/>
        <v>PTC</v>
      </c>
      <c r="Q173" s="77" t="str">
        <f t="shared" si="23"/>
        <v>PTC</v>
      </c>
      <c r="R173" s="77" t="str">
        <f t="shared" si="23"/>
        <v>PTC</v>
      </c>
      <c r="S173" s="77" t="str">
        <f t="shared" si="23"/>
        <v>PTC</v>
      </c>
      <c r="T173" s="77" t="str">
        <f t="shared" si="23"/>
        <v>PTC</v>
      </c>
      <c r="U173" s="77" t="str">
        <f t="shared" si="23"/>
        <v>PTC</v>
      </c>
      <c r="V173" s="77" t="str">
        <f t="shared" si="23"/>
        <v>PTC</v>
      </c>
      <c r="W173" s="77" t="str">
        <f t="shared" si="23"/>
        <v>PTC</v>
      </c>
      <c r="X173" s="77" t="str">
        <f t="shared" si="23"/>
        <v>PTC</v>
      </c>
      <c r="Y173" s="77" t="str">
        <f t="shared" si="23"/>
        <v>PTC</v>
      </c>
      <c r="Z173" s="77" t="str">
        <f t="shared" si="23"/>
        <v>PTC</v>
      </c>
      <c r="AA173" s="77" t="str">
        <f t="shared" si="23"/>
        <v>PTC</v>
      </c>
      <c r="AB173" s="77" t="str">
        <f t="shared" si="23"/>
        <v>PTC</v>
      </c>
      <c r="AC173" s="77" t="str">
        <f t="shared" si="23"/>
        <v>PTC</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3"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3"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3"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3"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3"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3"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3"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3"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3"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3"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3"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3"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3"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3"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3"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3"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3"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3"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3"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3"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3"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3"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3"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3"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3"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3"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3"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3"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3"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3"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3"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3"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3"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3"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3"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3"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3"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3"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3"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3"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3"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3"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3"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3"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3"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3"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3"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3"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3"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3"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3"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3"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3"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3"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3"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3"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3"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3"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3"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3"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3"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3"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3"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3"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3"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74" ht="13"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74" ht="13"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3"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3"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3"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3"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3"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3"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3"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3"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t="e">
        <f>#REF!</f>
        <v>#REF!</v>
      </c>
      <c r="C22" t="e">
        <f>#REF!</f>
        <v>#REF!</v>
      </c>
      <c r="D22" t="e">
        <f>#REF!</f>
        <v>#REF!</v>
      </c>
      <c r="E22" t="e">
        <f>#REF!</f>
        <v>#REF!</v>
      </c>
      <c r="F22" t="e">
        <f>#REF!</f>
        <v>#REF!</v>
      </c>
      <c r="G22" t="e">
        <f>#REF!</f>
        <v>#REF!</v>
      </c>
      <c r="H22" t="e">
        <f>#REF!</f>
        <v>#REF!</v>
      </c>
      <c r="I22" t="e">
        <f>#REF!</f>
        <v>#REF!</v>
      </c>
      <c r="J22" t="e">
        <f>#REF!</f>
        <v>#REF!</v>
      </c>
      <c r="K22" t="e">
        <f>#REF!</f>
        <v>#REF!</v>
      </c>
      <c r="L22" t="e">
        <f>#REF!</f>
        <v>#REF!</v>
      </c>
      <c r="M22" t="e">
        <f>#REF!</f>
        <v>#REF!</v>
      </c>
      <c r="N22" t="e">
        <f>#REF!</f>
        <v>#REF!</v>
      </c>
      <c r="O22" t="e">
        <f>#REF!</f>
        <v>#REF!</v>
      </c>
      <c r="P22" t="e">
        <f>#REF!</f>
        <v>#REF!</v>
      </c>
      <c r="Q22" t="e">
        <f>#REF!</f>
        <v>#REF!</v>
      </c>
      <c r="R22" t="e">
        <f>#REF!</f>
        <v>#REF!</v>
      </c>
      <c r="S22" t="e">
        <f>#REF!</f>
        <v>#REF!</v>
      </c>
      <c r="T22" t="e">
        <f>#REF!</f>
        <v>#REF!</v>
      </c>
      <c r="U22" t="e">
        <f>#REF!</f>
        <v>#REF!</v>
      </c>
      <c r="V22" t="e">
        <f>#REF!</f>
        <v>#REF!</v>
      </c>
      <c r="W22" t="e">
        <f>#REF!</f>
        <v>#REF!</v>
      </c>
      <c r="X22" t="e">
        <f>#REF!</f>
        <v>#REF!</v>
      </c>
      <c r="Y22" t="e">
        <f>#REF!</f>
        <v>#REF!</v>
      </c>
      <c r="Z22" t="e">
        <f>#REF!</f>
        <v>#REF!</v>
      </c>
      <c r="AA22" t="e">
        <f>#REF!</f>
        <v>#REF!</v>
      </c>
      <c r="AB22" t="e">
        <f>#REF!</f>
        <v>#REF!</v>
      </c>
      <c r="AC22" t="e">
        <f>#REF!</f>
        <v>#REF!</v>
      </c>
      <c r="AD22" t="e">
        <f>#REF!</f>
        <v>#REF!</v>
      </c>
      <c r="AE22" t="e">
        <f>#REF!</f>
        <v>#REF!</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t="e">
        <f>#REF!</f>
        <v>#REF!</v>
      </c>
      <c r="C22" t="e">
        <f>#REF!</f>
        <v>#REF!</v>
      </c>
      <c r="D22" t="e">
        <f>#REF!</f>
        <v>#REF!</v>
      </c>
      <c r="E22" t="e">
        <f>#REF!</f>
        <v>#REF!</v>
      </c>
      <c r="F22" t="e">
        <f>#REF!</f>
        <v>#REF!</v>
      </c>
      <c r="G22" t="e">
        <f>#REF!</f>
        <v>#REF!</v>
      </c>
      <c r="H22" t="e">
        <f>#REF!</f>
        <v>#REF!</v>
      </c>
      <c r="I22" t="e">
        <f>#REF!</f>
        <v>#REF!</v>
      </c>
      <c r="J22" t="e">
        <f>#REF!</f>
        <v>#REF!</v>
      </c>
      <c r="K22" t="e">
        <f>#REF!</f>
        <v>#REF!</v>
      </c>
      <c r="L22" t="e">
        <f>#REF!</f>
        <v>#REF!</v>
      </c>
      <c r="M22" t="e">
        <f>#REF!</f>
        <v>#REF!</v>
      </c>
      <c r="N22" t="e">
        <f>#REF!</f>
        <v>#REF!</v>
      </c>
      <c r="O22" t="e">
        <f>#REF!</f>
        <v>#REF!</v>
      </c>
      <c r="P22" t="e">
        <f>#REF!</f>
        <v>#REF!</v>
      </c>
      <c r="Q22" t="e">
        <f>#REF!</f>
        <v>#REF!</v>
      </c>
      <c r="R22" t="e">
        <f>#REF!</f>
        <v>#REF!</v>
      </c>
      <c r="S22" t="e">
        <f>#REF!</f>
        <v>#REF!</v>
      </c>
      <c r="T22" t="e">
        <f>#REF!</f>
        <v>#REF!</v>
      </c>
      <c r="U22" t="e">
        <f>#REF!</f>
        <v>#REF!</v>
      </c>
      <c r="V22" t="e">
        <f>#REF!</f>
        <v>#REF!</v>
      </c>
      <c r="W22" t="e">
        <f>#REF!</f>
        <v>#REF!</v>
      </c>
      <c r="X22" t="e">
        <f>#REF!</f>
        <v>#REF!</v>
      </c>
      <c r="Y22" t="e">
        <f>#REF!</f>
        <v>#REF!</v>
      </c>
      <c r="Z22" t="e">
        <f>#REF!</f>
        <v>#REF!</v>
      </c>
      <c r="AA22" t="e">
        <f>#REF!</f>
        <v>#REF!</v>
      </c>
      <c r="AB22" t="e">
        <f>#REF!</f>
        <v>#REF!</v>
      </c>
      <c r="AC22" t="e">
        <f>#REF!</f>
        <v>#REF!</v>
      </c>
      <c r="AD22" t="e">
        <f>#REF!</f>
        <v>#REF!</v>
      </c>
      <c r="AE22" t="e">
        <f>#REF!</f>
        <v>#REF!</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workbookViewId="0">
      <selection activeCell="D23" sqref="D23"/>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s="5">
        <f>'Inflation Reduction Act - Hydgn'!B36</f>
        <v>0</v>
      </c>
      <c r="C22" s="5">
        <f>'Inflation Reduction Act - Hydgn'!C36</f>
        <v>0</v>
      </c>
      <c r="D22" s="5">
        <f>'Inflation Reduction Act - Hydgn'!D36</f>
        <v>0</v>
      </c>
      <c r="E22" s="5">
        <f>'Inflation Reduction Act - Hydgn'!E36</f>
        <v>0</v>
      </c>
      <c r="F22" s="5">
        <f>'Inflation Reduction Act - Hydgn'!F36</f>
        <v>7.126129972377964E-6</v>
      </c>
      <c r="G22" s="5">
        <f>'Inflation Reduction Act - Hydgn'!G36</f>
        <v>8.5746247082101339E-6</v>
      </c>
      <c r="H22" s="5">
        <f>'Inflation Reduction Act - Hydgn'!H36</f>
        <v>1.0023119444042304E-5</v>
      </c>
      <c r="I22" s="5">
        <f>'Inflation Reduction Act - Hydgn'!I36</f>
        <v>1.1471614179874475E-5</v>
      </c>
      <c r="J22" s="5">
        <f>'Inflation Reduction Act - Hydgn'!J36</f>
        <v>1.2920108915706645E-5</v>
      </c>
      <c r="K22" s="5">
        <f>'Inflation Reduction Act - Hydgn'!K36</f>
        <v>1.4368603651538814E-5</v>
      </c>
      <c r="L22" s="5">
        <f>'Inflation Reduction Act - Hydgn'!L36</f>
        <v>1.5817098387370985E-5</v>
      </c>
      <c r="M22" s="5">
        <f>'Inflation Reduction Act - Hydgn'!M36</f>
        <v>1.7265593123203155E-5</v>
      </c>
      <c r="N22" s="5">
        <f>'Inflation Reduction Act - Hydgn'!N36</f>
        <v>1.7265593123203155E-5</v>
      </c>
      <c r="O22" s="5">
        <f>'Inflation Reduction Act - Hydgn'!O36</f>
        <v>1.7265593123203155E-5</v>
      </c>
      <c r="P22" s="5">
        <f>'Inflation Reduction Act - Hydgn'!P36</f>
        <v>1.510739398280276E-5</v>
      </c>
      <c r="Q22" s="5">
        <f>'Inflation Reduction Act - Hydgn'!Q36</f>
        <v>1.2949194842402365E-5</v>
      </c>
      <c r="R22" s="5">
        <f>'Inflation Reduction Act - Hydgn'!R36</f>
        <v>1.0790995702001972E-5</v>
      </c>
      <c r="S22" s="5">
        <f>'Inflation Reduction Act - Hydgn'!S36</f>
        <v>8.6327965616015775E-6</v>
      </c>
      <c r="T22" s="5">
        <f>'Inflation Reduction Act - Hydgn'!T36</f>
        <v>6.4745974212011827E-6</v>
      </c>
      <c r="U22" s="5">
        <f>'Inflation Reduction Act - Hydgn'!U36</f>
        <v>4.3163982808007887E-6</v>
      </c>
      <c r="V22" s="5">
        <f>'Inflation Reduction Act - Hydgn'!V36</f>
        <v>2.1581991404003923E-6</v>
      </c>
      <c r="W22" s="5">
        <f>'Inflation Reduction Act - Hydgn'!W36</f>
        <v>0</v>
      </c>
      <c r="X22" s="5">
        <f>'Inflation Reduction Act - Hydgn'!X36</f>
        <v>0</v>
      </c>
      <c r="Y22" s="5">
        <f>'Inflation Reduction Act - Hydgn'!Y36</f>
        <v>0</v>
      </c>
      <c r="Z22" s="5">
        <f>'Inflation Reduction Act - Hydgn'!Z36</f>
        <v>0</v>
      </c>
      <c r="AA22" s="5">
        <f>'Inflation Reduction Act - Hydgn'!AA36</f>
        <v>0</v>
      </c>
      <c r="AB22" s="5">
        <f>'Inflation Reduction Act - Hydgn'!AB36</f>
        <v>0</v>
      </c>
      <c r="AC22" s="5">
        <f>'Inflation Reduction Act - Hydgn'!AC36</f>
        <v>0</v>
      </c>
      <c r="AD22" s="5">
        <f>'Inflation Reduction Act - Hydgn'!AD36</f>
        <v>0</v>
      </c>
      <c r="AE22" s="5">
        <f>'Inflation Reduction Act - Hydgn'!AE36</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t="e">
        <f>#REF!</f>
        <v>#REF!</v>
      </c>
      <c r="C22" t="e">
        <f>#REF!</f>
        <v>#REF!</v>
      </c>
      <c r="D22" t="e">
        <f>#REF!</f>
        <v>#REF!</v>
      </c>
      <c r="E22" t="e">
        <f>#REF!</f>
        <v>#REF!</v>
      </c>
      <c r="F22" t="e">
        <f>#REF!</f>
        <v>#REF!</v>
      </c>
      <c r="G22" t="e">
        <f>#REF!</f>
        <v>#REF!</v>
      </c>
      <c r="H22" t="e">
        <f>#REF!</f>
        <v>#REF!</v>
      </c>
      <c r="I22" t="e">
        <f>#REF!</f>
        <v>#REF!</v>
      </c>
      <c r="J22" t="e">
        <f>#REF!</f>
        <v>#REF!</v>
      </c>
      <c r="K22" t="e">
        <f>#REF!</f>
        <v>#REF!</v>
      </c>
      <c r="L22" t="e">
        <f>#REF!</f>
        <v>#REF!</v>
      </c>
      <c r="M22" t="e">
        <f>#REF!</f>
        <v>#REF!</v>
      </c>
      <c r="N22" t="e">
        <f>#REF!</f>
        <v>#REF!</v>
      </c>
      <c r="O22" t="e">
        <f>#REF!</f>
        <v>#REF!</v>
      </c>
      <c r="P22" t="e">
        <f>#REF!</f>
        <v>#REF!</v>
      </c>
      <c r="Q22" t="e">
        <f>#REF!</f>
        <v>#REF!</v>
      </c>
      <c r="R22" t="e">
        <f>#REF!</f>
        <v>#REF!</v>
      </c>
      <c r="S22" t="e">
        <f>#REF!</f>
        <v>#REF!</v>
      </c>
      <c r="T22" t="e">
        <f>#REF!</f>
        <v>#REF!</v>
      </c>
      <c r="U22" t="e">
        <f>#REF!</f>
        <v>#REF!</v>
      </c>
      <c r="V22" t="e">
        <f>#REF!</f>
        <v>#REF!</v>
      </c>
      <c r="W22" t="e">
        <f>#REF!</f>
        <v>#REF!</v>
      </c>
      <c r="X22" t="e">
        <f>#REF!</f>
        <v>#REF!</v>
      </c>
      <c r="Y22" t="e">
        <f>#REF!</f>
        <v>#REF!</v>
      </c>
      <c r="Z22" t="e">
        <f>#REF!</f>
        <v>#REF!</v>
      </c>
      <c r="AA22" t="e">
        <f>#REF!</f>
        <v>#REF!</v>
      </c>
      <c r="AB22" t="e">
        <f>#REF!</f>
        <v>#REF!</v>
      </c>
      <c r="AC22" t="e">
        <f>#REF!</f>
        <v>#REF!</v>
      </c>
      <c r="AD22" t="e">
        <f>#REF!</f>
        <v>#REF!</v>
      </c>
      <c r="AE22" t="e">
        <f>#REF!</f>
        <v>#REF!</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t="e">
        <f>#REF!</f>
        <v>#REF!</v>
      </c>
      <c r="C22" t="e">
        <f>#REF!</f>
        <v>#REF!</v>
      </c>
      <c r="D22" t="e">
        <f>#REF!</f>
        <v>#REF!</v>
      </c>
      <c r="E22" t="e">
        <f>#REF!</f>
        <v>#REF!</v>
      </c>
      <c r="F22" t="e">
        <f>#REF!</f>
        <v>#REF!</v>
      </c>
      <c r="G22" t="e">
        <f>#REF!</f>
        <v>#REF!</v>
      </c>
      <c r="H22" t="e">
        <f>#REF!</f>
        <v>#REF!</v>
      </c>
      <c r="I22" t="e">
        <f>#REF!</f>
        <v>#REF!</v>
      </c>
      <c r="J22" t="e">
        <f>#REF!</f>
        <v>#REF!</v>
      </c>
      <c r="K22" t="e">
        <f>#REF!</f>
        <v>#REF!</v>
      </c>
      <c r="L22" t="e">
        <f>#REF!</f>
        <v>#REF!</v>
      </c>
      <c r="M22" t="e">
        <f>#REF!</f>
        <v>#REF!</v>
      </c>
      <c r="N22" t="e">
        <f>#REF!</f>
        <v>#REF!</v>
      </c>
      <c r="O22" t="e">
        <f>#REF!</f>
        <v>#REF!</v>
      </c>
      <c r="P22" t="e">
        <f>#REF!</f>
        <v>#REF!</v>
      </c>
      <c r="Q22" t="e">
        <f>#REF!</f>
        <v>#REF!</v>
      </c>
      <c r="R22" t="e">
        <f>#REF!</f>
        <v>#REF!</v>
      </c>
      <c r="S22" t="e">
        <f>#REF!</f>
        <v>#REF!</v>
      </c>
      <c r="T22" t="e">
        <f>#REF!</f>
        <v>#REF!</v>
      </c>
      <c r="U22" t="e">
        <f>#REF!</f>
        <v>#REF!</v>
      </c>
      <c r="V22" t="e">
        <f>#REF!</f>
        <v>#REF!</v>
      </c>
      <c r="W22" t="e">
        <f>#REF!</f>
        <v>#REF!</v>
      </c>
      <c r="X22" t="e">
        <f>#REF!</f>
        <v>#REF!</v>
      </c>
      <c r="Y22" t="e">
        <f>#REF!</f>
        <v>#REF!</v>
      </c>
      <c r="Z22" t="e">
        <f>#REF!</f>
        <v>#REF!</v>
      </c>
      <c r="AA22" t="e">
        <f>#REF!</f>
        <v>#REF!</v>
      </c>
      <c r="AB22" t="e">
        <f>#REF!</f>
        <v>#REF!</v>
      </c>
      <c r="AC22" t="e">
        <f>#REF!</f>
        <v>#REF!</v>
      </c>
      <c r="AD22" t="e">
        <f>#REF!</f>
        <v>#REF!</v>
      </c>
      <c r="AE22" t="e">
        <f>#REF!</f>
        <v>#REF!</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AE8"/>
    </sheetView>
  </sheetViews>
  <sheetFormatPr defaultColWidth="9.26953125" defaultRowHeight="14.5" x14ac:dyDescent="0.35"/>
  <cols>
    <col min="1" max="1" width="32.453125"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729</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35">
      <c r="A3" t="s">
        <v>730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5">
      <c r="A4" t="s">
        <v>731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35">
      <c r="A5" t="s">
        <v>40</v>
      </c>
      <c r="B5">
        <f>Calculations!D39</f>
        <v>0</v>
      </c>
      <c r="C5" s="19">
        <f>Calculations!E39</f>
        <v>1.5544356062906066</v>
      </c>
      <c r="D5" s="19">
        <f>'Inflation Reduction Act - Elec'!B122</f>
        <v>13.306660072408052</v>
      </c>
      <c r="E5" s="19">
        <f>'Inflation Reduction Act - Elec'!C122</f>
        <v>13.306660072408052</v>
      </c>
      <c r="F5" s="19">
        <f>'Inflation Reduction Act - Elec'!D122</f>
        <v>13.306660072408052</v>
      </c>
      <c r="G5" s="19">
        <f>'Inflation Reduction Act - Elec'!E122</f>
        <v>13.306660072408052</v>
      </c>
      <c r="H5" s="19">
        <f>'Inflation Reduction Act - Elec'!F122</f>
        <v>13.306660072408052</v>
      </c>
      <c r="I5" s="19">
        <f>'Inflation Reduction Act - Elec'!G122</f>
        <v>13.306660072408052</v>
      </c>
      <c r="J5" s="19">
        <f>'Inflation Reduction Act - Elec'!H122</f>
        <v>13.306660072408052</v>
      </c>
      <c r="K5" s="19">
        <f>'Inflation Reduction Act - Elec'!I122</f>
        <v>13.306660072408052</v>
      </c>
      <c r="L5" s="19">
        <f>'Inflation Reduction Act - Elec'!J122</f>
        <v>13.306660072408052</v>
      </c>
      <c r="M5" s="19">
        <f>'Inflation Reduction Act - Elec'!K122</f>
        <v>13.306660072408052</v>
      </c>
      <c r="N5" s="19">
        <f>'Inflation Reduction Act - Elec'!L122</f>
        <v>0</v>
      </c>
      <c r="O5" s="19">
        <f>'Inflation Reduction Act - Elec'!M122</f>
        <v>0</v>
      </c>
      <c r="P5" s="19">
        <f>'Inflation Reduction Act - Elec'!N122</f>
        <v>0</v>
      </c>
      <c r="Q5" s="19">
        <f>'Inflation Reduction Act - Elec'!O122</f>
        <v>0</v>
      </c>
      <c r="R5" s="19">
        <f>'Inflation Reduction Act - Elec'!P122</f>
        <v>0</v>
      </c>
      <c r="S5" s="19">
        <f>'Inflation Reduction Act - Elec'!Q122</f>
        <v>0</v>
      </c>
      <c r="T5" s="19">
        <f>'Inflation Reduction Act - Elec'!R122</f>
        <v>0</v>
      </c>
      <c r="U5" s="19">
        <f>'Inflation Reduction Act - Elec'!S122</f>
        <v>0</v>
      </c>
      <c r="V5" s="19">
        <f>'Inflation Reduction Act - Elec'!T122</f>
        <v>0</v>
      </c>
      <c r="W5" s="19">
        <f>'Inflation Reduction Act - Elec'!U122</f>
        <v>0</v>
      </c>
      <c r="X5" s="19">
        <f>'Inflation Reduction Act - Elec'!V122</f>
        <v>0</v>
      </c>
      <c r="Y5" s="19">
        <f>'Inflation Reduction Act - Elec'!W122</f>
        <v>0</v>
      </c>
      <c r="Z5" s="19">
        <f>'Inflation Reduction Act - Elec'!X122</f>
        <v>0</v>
      </c>
      <c r="AA5" s="19">
        <f>'Inflation Reduction Act - Elec'!Y122</f>
        <v>0</v>
      </c>
      <c r="AB5" s="19">
        <f>'Inflation Reduction Act - Elec'!Z122</f>
        <v>0</v>
      </c>
      <c r="AC5" s="19">
        <f>'Inflation Reduction Act - Elec'!AA122</f>
        <v>0</v>
      </c>
      <c r="AD5" s="19">
        <f>'Inflation Reduction Act - Elec'!AB122</f>
        <v>0</v>
      </c>
      <c r="AE5" s="19">
        <f>'Inflation Reduction Act - Elec'!AC122</f>
        <v>0</v>
      </c>
      <c r="AF5" s="19"/>
      <c r="AG5" s="19"/>
    </row>
    <row r="6" spans="1:33" x14ac:dyDescent="0.3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35">
      <c r="A7" t="s">
        <v>503</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Elec'!B117</f>
        <v>23.620381171332561</v>
      </c>
      <c r="E7" s="4">
        <f>'Inflation Reduction Act - Elec'!C117</f>
        <v>23.620381171332561</v>
      </c>
      <c r="F7" s="4">
        <f>'Inflation Reduction Act - Elec'!D117</f>
        <v>23.620381171332561</v>
      </c>
      <c r="G7" s="4">
        <f>'Inflation Reduction Act - Elec'!E117</f>
        <v>23.620381171332561</v>
      </c>
      <c r="H7" s="4">
        <f>'Inflation Reduction Act - Elec'!F117</f>
        <v>23.620381171332561</v>
      </c>
      <c r="I7" s="4">
        <f>'Inflation Reduction Act - Elec'!G117</f>
        <v>23.620381171332561</v>
      </c>
      <c r="J7" s="4">
        <f>'Inflation Reduction Act - Elec'!H117</f>
        <v>23.620381171332561</v>
      </c>
      <c r="K7" s="4">
        <f>'Inflation Reduction Act - Elec'!I117</f>
        <v>23.620381171332561</v>
      </c>
      <c r="L7" s="4">
        <f>'Inflation Reduction Act - Elec'!J117</f>
        <v>23.620381171332561</v>
      </c>
      <c r="M7" s="4">
        <f>'Inflation Reduction Act - Elec'!K117</f>
        <v>23.620381171332561</v>
      </c>
      <c r="N7" s="4">
        <f>'Inflation Reduction Act - Elec'!L117</f>
        <v>23.620381171332561</v>
      </c>
      <c r="O7" s="4">
        <f>'Inflation Reduction Act - Elec'!M117</f>
        <v>23.620381171332561</v>
      </c>
      <c r="P7" s="4">
        <f>'Inflation Reduction Act - Elec'!N117</f>
        <v>23.620381171332561</v>
      </c>
      <c r="Q7" s="4">
        <f>'Inflation Reduction Act - Elec'!O117</f>
        <v>23.620381171332561</v>
      </c>
      <c r="R7" s="4">
        <f>'Inflation Reduction Act - Elec'!P117</f>
        <v>23.620381171332561</v>
      </c>
      <c r="S7" s="4">
        <f>'Inflation Reduction Act - Elec'!Q117</f>
        <v>23.620381171332561</v>
      </c>
      <c r="T7" s="4">
        <f>'Inflation Reduction Act - Elec'!R117</f>
        <v>23.620381171332561</v>
      </c>
      <c r="U7" s="4">
        <f>'Inflation Reduction Act - Elec'!S117</f>
        <v>23.620381171332561</v>
      </c>
      <c r="V7" s="4">
        <f>'Inflation Reduction Act - Elec'!T117</f>
        <v>17.715285878499422</v>
      </c>
      <c r="W7" s="4">
        <f>'Inflation Reduction Act - Elec'!U117</f>
        <v>11.81019058566628</v>
      </c>
      <c r="X7" s="4">
        <f>'Inflation Reduction Act - Elec'!V117</f>
        <v>0</v>
      </c>
      <c r="Y7" s="4">
        <f>'Inflation Reduction Act - Elec'!W117</f>
        <v>0</v>
      </c>
      <c r="Z7" s="4">
        <f>'Inflation Reduction Act - Elec'!X117</f>
        <v>0</v>
      </c>
      <c r="AA7" s="4">
        <f>'Inflation Reduction Act - Elec'!Y117</f>
        <v>0</v>
      </c>
      <c r="AB7" s="4">
        <f>'Inflation Reduction Act - Elec'!Z117</f>
        <v>0</v>
      </c>
      <c r="AC7" s="4">
        <f>'Inflation Reduction Act - Elec'!AA117</f>
        <v>0</v>
      </c>
      <c r="AD7" s="4">
        <f>'Inflation Reduction Act - Elec'!AB117</f>
        <v>0</v>
      </c>
      <c r="AE7" s="4">
        <f>'Inflation Reduction Act - Elec'!AC117</f>
        <v>0</v>
      </c>
    </row>
    <row r="8" spans="1:33" x14ac:dyDescent="0.35">
      <c r="A8" t="s">
        <v>732</v>
      </c>
      <c r="B8">
        <v>0</v>
      </c>
      <c r="C8">
        <v>0</v>
      </c>
      <c r="D8" s="4">
        <f>'Inflation Reduction Act - Elec'!B119</f>
        <v>0</v>
      </c>
      <c r="E8" s="4">
        <f>'Inflation Reduction Act - Elec'!C119</f>
        <v>0</v>
      </c>
      <c r="F8" s="4">
        <f>'Inflation Reduction Act - Elec'!D119</f>
        <v>0</v>
      </c>
      <c r="G8" s="4">
        <f>'Inflation Reduction Act - Elec'!E119</f>
        <v>22.91774335994446</v>
      </c>
      <c r="H8" s="4">
        <f>'Inflation Reduction Act - Elec'!F119</f>
        <v>22.913007930703568</v>
      </c>
      <c r="I8" s="4">
        <f>'Inflation Reduction Act - Elec'!G119</f>
        <v>22.90913348859738</v>
      </c>
      <c r="J8" s="4">
        <f>'Inflation Reduction Act - Elec'!H119</f>
        <v>22.90913348859738</v>
      </c>
      <c r="K8" s="4">
        <f>'Inflation Reduction Act - Elec'!I119</f>
        <v>22.90913348859738</v>
      </c>
      <c r="L8" s="4">
        <f>'Inflation Reduction Act - Elec'!J119</f>
        <v>22.90913348859738</v>
      </c>
      <c r="M8" s="4">
        <f>'Inflation Reduction Act - Elec'!K119</f>
        <v>22.90913348859738</v>
      </c>
      <c r="N8" s="4">
        <f>'Inflation Reduction Act - Elec'!L119</f>
        <v>22.90913348859738</v>
      </c>
      <c r="O8" s="4">
        <f>'Inflation Reduction Act - Elec'!M119</f>
        <v>22.90913348859738</v>
      </c>
      <c r="P8" s="4">
        <f>'Inflation Reduction Act - Elec'!N119</f>
        <v>22.90913348859738</v>
      </c>
      <c r="Q8" s="4">
        <f>'Inflation Reduction Act - Elec'!O119</f>
        <v>22.90913348859738</v>
      </c>
      <c r="R8" s="4">
        <f>'Inflation Reduction Act - Elec'!P119</f>
        <v>22.90913348859738</v>
      </c>
      <c r="S8" s="4">
        <f>'Inflation Reduction Act - Elec'!Q119</f>
        <v>22.90913348859738</v>
      </c>
      <c r="T8" s="4">
        <f>'Inflation Reduction Act - Elec'!R119</f>
        <v>17.181850116448036</v>
      </c>
      <c r="U8" s="4">
        <f>'Inflation Reduction Act - Elec'!S119</f>
        <v>11.45456674429869</v>
      </c>
      <c r="V8" s="4">
        <f>'Inflation Reduction Act - Elec'!T119</f>
        <v>0</v>
      </c>
      <c r="W8" s="4">
        <f>'Inflation Reduction Act - Elec'!U119</f>
        <v>0</v>
      </c>
      <c r="X8" s="4">
        <f>'Inflation Reduction Act - Elec'!V119</f>
        <v>0</v>
      </c>
      <c r="Y8" s="4">
        <f>'Inflation Reduction Act - Elec'!W119</f>
        <v>0</v>
      </c>
      <c r="Z8" s="4">
        <f>'Inflation Reduction Act - Elec'!X119</f>
        <v>0</v>
      </c>
      <c r="AA8" s="4">
        <f>'Inflation Reduction Act - Elec'!Y119</f>
        <v>0</v>
      </c>
      <c r="AB8" s="4">
        <f>'Inflation Reduction Act - Elec'!Z119</f>
        <v>0</v>
      </c>
      <c r="AC8" s="4">
        <f>'Inflation Reduction Act - Elec'!AA119</f>
        <v>0</v>
      </c>
      <c r="AD8" s="4">
        <f>'Inflation Reduction Act - Elec'!AB119</f>
        <v>0</v>
      </c>
      <c r="AE8" s="4">
        <f>'Inflation Reduction Act - Elec'!AC119</f>
        <v>0</v>
      </c>
    </row>
    <row r="9" spans="1:33" x14ac:dyDescent="0.35">
      <c r="A9" t="s">
        <v>733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35">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3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35">
      <c r="A12" t="s">
        <v>734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735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35">
      <c r="A14" t="s">
        <v>736</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35">
      <c r="A15" t="s">
        <v>504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495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5">
      <c r="A17" t="s">
        <v>737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5">
      <c r="A18" t="s">
        <v>498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x14ac:dyDescent="0.3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3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3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3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3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3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3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N30" sqref="N30"/>
    </sheetView>
  </sheetViews>
  <sheetFormatPr defaultRowHeight="14.5" x14ac:dyDescent="0.35"/>
  <cols>
    <col min="1" max="1" width="32.7265625" customWidth="1"/>
  </cols>
  <sheetData>
    <row r="1" spans="1:33" x14ac:dyDescent="0.35">
      <c r="A1" t="s">
        <v>747</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729</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35">
      <c r="A3" t="s">
        <v>730</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35">
      <c r="A4" t="s">
        <v>731</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3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3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35">
      <c r="A7" t="s">
        <v>503</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35">
      <c r="A8" t="s">
        <v>732</v>
      </c>
      <c r="B8" s="19">
        <f>Calculations!D5</f>
        <v>0.20099999999999998</v>
      </c>
      <c r="C8" s="19">
        <f>Calculations!E5</f>
        <v>0.17419999999999999</v>
      </c>
      <c r="D8" s="19">
        <f>'Inflation Reduction Act - Elec'!B144</f>
        <v>0.37019212259371836</v>
      </c>
      <c r="E8" s="19">
        <f>'Inflation Reduction Act - Elec'!C144</f>
        <v>0.37753261144883488</v>
      </c>
      <c r="F8" s="19">
        <f>'Inflation Reduction Act - Elec'!D144</f>
        <v>0.38487310030395139</v>
      </c>
      <c r="G8" s="19">
        <f>'Inflation Reduction Act - Elec'!E144</f>
        <v>0</v>
      </c>
      <c r="H8" s="19">
        <f>'Inflation Reduction Act - Elec'!F144</f>
        <v>0</v>
      </c>
      <c r="I8" s="19">
        <f>'Inflation Reduction Act - Elec'!G144</f>
        <v>0</v>
      </c>
      <c r="J8" s="19">
        <f>'Inflation Reduction Act - Elec'!H144</f>
        <v>0</v>
      </c>
      <c r="K8" s="19">
        <f>'Inflation Reduction Act - Elec'!I144</f>
        <v>0</v>
      </c>
      <c r="L8" s="19">
        <f>'Inflation Reduction Act - Elec'!J144</f>
        <v>0</v>
      </c>
      <c r="M8" s="19">
        <f>'Inflation Reduction Act - Elec'!K144</f>
        <v>0</v>
      </c>
      <c r="N8" s="19">
        <f>'Inflation Reduction Act - Elec'!L144</f>
        <v>0</v>
      </c>
      <c r="O8" s="19">
        <f>'Inflation Reduction Act - Elec'!M144</f>
        <v>0</v>
      </c>
      <c r="P8" s="19">
        <f>'Inflation Reduction Act - Elec'!N144</f>
        <v>0</v>
      </c>
      <c r="Q8" s="19">
        <f>'Inflation Reduction Act - Elec'!O144</f>
        <v>0</v>
      </c>
      <c r="R8" s="19">
        <f>'Inflation Reduction Act - Elec'!P144</f>
        <v>0</v>
      </c>
      <c r="S8" s="19">
        <f>'Inflation Reduction Act - Elec'!Q144</f>
        <v>0</v>
      </c>
      <c r="T8" s="19">
        <f>'Inflation Reduction Act - Elec'!R144</f>
        <v>0</v>
      </c>
      <c r="U8" s="19">
        <f>'Inflation Reduction Act - Elec'!S144</f>
        <v>0</v>
      </c>
      <c r="V8" s="19">
        <f>'Inflation Reduction Act - Elec'!T144</f>
        <v>0</v>
      </c>
      <c r="W8" s="19">
        <f>'Inflation Reduction Act - Elec'!U144</f>
        <v>0</v>
      </c>
      <c r="X8" s="19">
        <f>'Inflation Reduction Act - Elec'!V144</f>
        <v>0</v>
      </c>
      <c r="Y8" s="19">
        <f>'Inflation Reduction Act - Elec'!W144</f>
        <v>0</v>
      </c>
      <c r="Z8" s="19">
        <f>'Inflation Reduction Act - Elec'!X144</f>
        <v>0</v>
      </c>
      <c r="AA8" s="19">
        <f>'Inflation Reduction Act - Elec'!Y144</f>
        <v>0</v>
      </c>
      <c r="AB8" s="19">
        <f>'Inflation Reduction Act - Elec'!Z144</f>
        <v>0</v>
      </c>
      <c r="AC8" s="19">
        <f>'Inflation Reduction Act - Elec'!AA144</f>
        <v>0</v>
      </c>
      <c r="AD8" s="19">
        <f>'Inflation Reduction Act - Elec'!AB144</f>
        <v>0</v>
      </c>
      <c r="AE8" s="19">
        <f>'Inflation Reduction Act - Elec'!AC144</f>
        <v>0</v>
      </c>
      <c r="AF8" s="20"/>
      <c r="AG8" s="20"/>
    </row>
    <row r="9" spans="1:33" x14ac:dyDescent="0.35">
      <c r="A9" t="s">
        <v>733</v>
      </c>
      <c r="B9" s="19">
        <f>Calculations!D19</f>
        <v>0.20099999999999998</v>
      </c>
      <c r="C9" s="19">
        <f>Calculations!E19</f>
        <v>0.17419999999999999</v>
      </c>
      <c r="D9" s="19">
        <f>'Inflation Reduction Act - Elec'!B147</f>
        <v>0.41625000000000001</v>
      </c>
      <c r="E9" s="19">
        <f>'Inflation Reduction Act - Elec'!C147</f>
        <v>0.41625000000000001</v>
      </c>
      <c r="F9" s="19">
        <f>'Inflation Reduction Act - Elec'!D147</f>
        <v>0.41625000000000001</v>
      </c>
      <c r="G9" s="19">
        <f>'Inflation Reduction Act - Elec'!E147</f>
        <v>0.41625000000000001</v>
      </c>
      <c r="H9" s="19">
        <f>'Inflation Reduction Act - Elec'!F147</f>
        <v>0.41625000000000001</v>
      </c>
      <c r="I9" s="19">
        <f>'Inflation Reduction Act - Elec'!G147</f>
        <v>0.41625000000000001</v>
      </c>
      <c r="J9" s="19">
        <f>'Inflation Reduction Act - Elec'!H147</f>
        <v>0.41625000000000001</v>
      </c>
      <c r="K9" s="19">
        <f>'Inflation Reduction Act - Elec'!I147</f>
        <v>0.41625000000000001</v>
      </c>
      <c r="L9" s="19">
        <f>'Inflation Reduction Act - Elec'!J147</f>
        <v>0.41625000000000001</v>
      </c>
      <c r="M9" s="19">
        <f>'Inflation Reduction Act - Elec'!K147</f>
        <v>0.41625000000000001</v>
      </c>
      <c r="N9" s="19">
        <f>'Inflation Reduction Act - Elec'!L147</f>
        <v>0.41625000000000001</v>
      </c>
      <c r="O9" s="19">
        <f>'Inflation Reduction Act - Elec'!M147</f>
        <v>0.41625000000000001</v>
      </c>
      <c r="P9" s="19">
        <f>'Inflation Reduction Act - Elec'!N147</f>
        <v>0.41625000000000001</v>
      </c>
      <c r="Q9" s="19">
        <f>'Inflation Reduction Act - Elec'!O147</f>
        <v>0.41625000000000001</v>
      </c>
      <c r="R9" s="19">
        <f>'Inflation Reduction Act - Elec'!P147</f>
        <v>0.41625000000000001</v>
      </c>
      <c r="S9" s="19">
        <f>'Inflation Reduction Act - Elec'!Q147</f>
        <v>0.41625000000000001</v>
      </c>
      <c r="T9" s="19">
        <f>'Inflation Reduction Act - Elec'!R147</f>
        <v>0.41625000000000001</v>
      </c>
      <c r="U9" s="19">
        <f>'Inflation Reduction Act - Elec'!S147</f>
        <v>0.41625000000000001</v>
      </c>
      <c r="V9" s="19">
        <f>'Inflation Reduction Act - Elec'!T147</f>
        <v>0.31218750000000001</v>
      </c>
      <c r="W9" s="19">
        <f>'Inflation Reduction Act - Elec'!U147</f>
        <v>0.208125</v>
      </c>
      <c r="X9" s="19">
        <f>'Inflation Reduction Act - Elec'!V147</f>
        <v>0</v>
      </c>
      <c r="Y9" s="19">
        <f>'Inflation Reduction Act - Elec'!W147</f>
        <v>0</v>
      </c>
      <c r="Z9" s="19">
        <f>'Inflation Reduction Act - Elec'!X147</f>
        <v>0</v>
      </c>
      <c r="AA9" s="19">
        <f>'Inflation Reduction Act - Elec'!Y147</f>
        <v>0</v>
      </c>
      <c r="AB9" s="19">
        <f>'Inflation Reduction Act - Elec'!Z147</f>
        <v>0</v>
      </c>
      <c r="AC9" s="19">
        <f>'Inflation Reduction Act - Elec'!AA147</f>
        <v>0</v>
      </c>
      <c r="AD9" s="19">
        <f>'Inflation Reduction Act - Elec'!AB147</f>
        <v>0</v>
      </c>
      <c r="AE9" s="19">
        <f>'Inflation Reduction Act - Elec'!AC147</f>
        <v>0</v>
      </c>
      <c r="AF9" s="20"/>
      <c r="AG9" s="20"/>
    </row>
    <row r="10" spans="1:33" x14ac:dyDescent="0.3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35">
      <c r="A11" t="s">
        <v>301</v>
      </c>
      <c r="B11" s="19">
        <f>Calculations!D26</f>
        <v>6.699999999999999E-2</v>
      </c>
      <c r="C11" s="19">
        <f>Calculations!E26</f>
        <v>6.699999999999999E-2</v>
      </c>
      <c r="D11" s="19">
        <f>'Inflation Reduction Act - Elec'!B150</f>
        <v>0.41625000000000001</v>
      </c>
      <c r="E11" s="19">
        <f>'Inflation Reduction Act - Elec'!C150</f>
        <v>0.41625000000000001</v>
      </c>
      <c r="F11" s="19">
        <f>'Inflation Reduction Act - Elec'!D150</f>
        <v>0.41625000000000001</v>
      </c>
      <c r="G11" s="19">
        <f>'Inflation Reduction Act - Elec'!E150</f>
        <v>0.41625000000000001</v>
      </c>
      <c r="H11" s="19">
        <f>'Inflation Reduction Act - Elec'!F150</f>
        <v>0.41625000000000001</v>
      </c>
      <c r="I11" s="19">
        <f>'Inflation Reduction Act - Elec'!G150</f>
        <v>0.41625000000000001</v>
      </c>
      <c r="J11" s="19">
        <f>'Inflation Reduction Act - Elec'!H150</f>
        <v>0.41625000000000001</v>
      </c>
      <c r="K11" s="19">
        <f>'Inflation Reduction Act - Elec'!I150</f>
        <v>0.41625000000000001</v>
      </c>
      <c r="L11" s="19">
        <f>'Inflation Reduction Act - Elec'!J150</f>
        <v>0.41625000000000001</v>
      </c>
      <c r="M11" s="19">
        <f>'Inflation Reduction Act - Elec'!K150</f>
        <v>0.41625000000000001</v>
      </c>
      <c r="N11" s="19">
        <f>'Inflation Reduction Act - Elec'!L150</f>
        <v>0.41625000000000001</v>
      </c>
      <c r="O11" s="19">
        <f>'Inflation Reduction Act - Elec'!M150</f>
        <v>0.41625000000000001</v>
      </c>
      <c r="P11" s="19">
        <f>'Inflation Reduction Act - Elec'!N150</f>
        <v>0.41625000000000001</v>
      </c>
      <c r="Q11" s="19">
        <f>'Inflation Reduction Act - Elec'!O150</f>
        <v>0.41625000000000001</v>
      </c>
      <c r="R11" s="19">
        <f>'Inflation Reduction Act - Elec'!P150</f>
        <v>0.41625000000000001</v>
      </c>
      <c r="S11" s="19">
        <f>'Inflation Reduction Act - Elec'!Q150</f>
        <v>0.41625000000000001</v>
      </c>
      <c r="T11" s="19">
        <f>'Inflation Reduction Act - Elec'!R150</f>
        <v>0.41625000000000001</v>
      </c>
      <c r="U11" s="19">
        <f>'Inflation Reduction Act - Elec'!S150</f>
        <v>0.31218750000000001</v>
      </c>
      <c r="V11" s="19">
        <f>'Inflation Reduction Act - Elec'!T150</f>
        <v>0.208125</v>
      </c>
      <c r="W11" s="19">
        <f>'Inflation Reduction Act - Elec'!U150</f>
        <v>0</v>
      </c>
      <c r="X11" s="19">
        <f>'Inflation Reduction Act - Elec'!V150</f>
        <v>0</v>
      </c>
      <c r="Y11" s="19">
        <f>'Inflation Reduction Act - Elec'!W150</f>
        <v>0</v>
      </c>
      <c r="Z11" s="19">
        <f>'Inflation Reduction Act - Elec'!X150</f>
        <v>0</v>
      </c>
      <c r="AA11" s="19">
        <f>'Inflation Reduction Act - Elec'!Y150</f>
        <v>0</v>
      </c>
      <c r="AB11" s="19">
        <f>'Inflation Reduction Act - Elec'!Z150</f>
        <v>0</v>
      </c>
      <c r="AC11" s="19">
        <f>'Inflation Reduction Act - Elec'!AA150</f>
        <v>0</v>
      </c>
      <c r="AD11" s="19">
        <f>'Inflation Reduction Act - Elec'!AB150</f>
        <v>0</v>
      </c>
      <c r="AE11" s="19">
        <f>'Inflation Reduction Act - Elec'!AC150</f>
        <v>0</v>
      </c>
      <c r="AF11" s="20"/>
      <c r="AG11" s="20"/>
    </row>
    <row r="12" spans="1:33" x14ac:dyDescent="0.35">
      <c r="A12" t="s">
        <v>734</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35">
      <c r="A13" t="s">
        <v>735</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35">
      <c r="A14" t="s">
        <v>736</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35">
      <c r="A15" t="s">
        <v>504</v>
      </c>
      <c r="B15" s="19">
        <f>Calculations!D12</f>
        <v>0.20099999999999998</v>
      </c>
      <c r="C15" s="19">
        <f>Calculations!E12</f>
        <v>0.20099999999999998</v>
      </c>
      <c r="D15" s="19">
        <f>'Inflation Reduction Act - Elec'!B153</f>
        <v>0.41625000000000001</v>
      </c>
      <c r="E15" s="19">
        <f>'Inflation Reduction Act - Elec'!C153</f>
        <v>0.41625000000000001</v>
      </c>
      <c r="F15" s="19">
        <f>'Inflation Reduction Act - Elec'!D153</f>
        <v>0.41625000000000001</v>
      </c>
      <c r="G15" s="19">
        <f>'Inflation Reduction Act - Elec'!E153</f>
        <v>0.41625000000000001</v>
      </c>
      <c r="H15" s="19">
        <f>'Inflation Reduction Act - Elec'!F153</f>
        <v>0.41625000000000001</v>
      </c>
      <c r="I15" s="19">
        <f>'Inflation Reduction Act - Elec'!G153</f>
        <v>0.41625000000000001</v>
      </c>
      <c r="J15" s="19">
        <f>'Inflation Reduction Act - Elec'!H153</f>
        <v>0.41625000000000001</v>
      </c>
      <c r="K15" s="19">
        <f>'Inflation Reduction Act - Elec'!I153</f>
        <v>0.41625000000000001</v>
      </c>
      <c r="L15" s="19">
        <f>'Inflation Reduction Act - Elec'!J153</f>
        <v>0.41625000000000001</v>
      </c>
      <c r="M15" s="19">
        <f>'Inflation Reduction Act - Elec'!K153</f>
        <v>0.41625000000000001</v>
      </c>
      <c r="N15" s="19">
        <f>'Inflation Reduction Act - Elec'!L153</f>
        <v>0.41625000000000001</v>
      </c>
      <c r="O15" s="19">
        <f>'Inflation Reduction Act - Elec'!M153</f>
        <v>0.41625000000000001</v>
      </c>
      <c r="P15" s="19">
        <f>'Inflation Reduction Act - Elec'!N153</f>
        <v>0.41625000000000001</v>
      </c>
      <c r="Q15" s="19">
        <f>'Inflation Reduction Act - Elec'!O153</f>
        <v>0.41625000000000001</v>
      </c>
      <c r="R15" s="19">
        <f>'Inflation Reduction Act - Elec'!P153</f>
        <v>0.41625000000000001</v>
      </c>
      <c r="S15" s="19">
        <f>'Inflation Reduction Act - Elec'!Q153</f>
        <v>0.41625000000000001</v>
      </c>
      <c r="T15" s="19">
        <f>'Inflation Reduction Act - Elec'!R153</f>
        <v>0.41625000000000001</v>
      </c>
      <c r="U15" s="19">
        <f>'Inflation Reduction Act - Elec'!S153</f>
        <v>0.41625000000000001</v>
      </c>
      <c r="V15" s="19">
        <f>'Inflation Reduction Act - Elec'!T153</f>
        <v>0.31218750000000001</v>
      </c>
      <c r="W15" s="19">
        <f>'Inflation Reduction Act - Elec'!U153</f>
        <v>0.208125</v>
      </c>
      <c r="X15" s="19">
        <f>'Inflation Reduction Act - Elec'!V153</f>
        <v>0</v>
      </c>
      <c r="Y15" s="19">
        <f>'Inflation Reduction Act - Elec'!W153</f>
        <v>0</v>
      </c>
      <c r="Z15" s="19">
        <f>'Inflation Reduction Act - Elec'!X153</f>
        <v>0</v>
      </c>
      <c r="AA15" s="19">
        <f>'Inflation Reduction Act - Elec'!Y153</f>
        <v>0</v>
      </c>
      <c r="AB15" s="19">
        <f>'Inflation Reduction Act - Elec'!Z153</f>
        <v>0</v>
      </c>
      <c r="AC15" s="19">
        <f>'Inflation Reduction Act - Elec'!AA153</f>
        <v>0</v>
      </c>
      <c r="AD15" s="19">
        <f>'Inflation Reduction Act - Elec'!AB153</f>
        <v>0</v>
      </c>
      <c r="AE15" s="19">
        <f>'Inflation Reduction Act - Elec'!AC153</f>
        <v>0</v>
      </c>
      <c r="AF15" s="20"/>
      <c r="AG15" s="20"/>
    </row>
    <row r="16" spans="1:33" x14ac:dyDescent="0.35">
      <c r="A16" t="s">
        <v>495</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35">
      <c r="A17" t="s">
        <v>737</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35">
      <c r="A18" t="s">
        <v>498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3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3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3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3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3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4.5" x14ac:dyDescent="0.35"/>
  <sheetData>
    <row r="1" spans="1:31"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729</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35">
      <c r="A3" t="s">
        <v>730</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35">
      <c r="A4" t="s">
        <v>731</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3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3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35">
      <c r="A7" t="s">
        <v>503</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35">
      <c r="A8" t="s">
        <v>732</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35">
      <c r="A9" t="s">
        <v>733</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3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3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35">
      <c r="A12" t="s">
        <v>734</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35">
      <c r="A13" t="s">
        <v>735</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35">
      <c r="A14" t="s">
        <v>736</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35">
      <c r="A15" t="s">
        <v>504</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35">
      <c r="A16" t="s">
        <v>495</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35">
      <c r="A17" t="s">
        <v>737</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35">
      <c r="A18" t="s">
        <v>498</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35">
      <c r="A19" t="s">
        <v>738</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35">
      <c r="A20" t="s">
        <v>739</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35">
      <c r="A21" t="s">
        <v>740</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35">
      <c r="A22" t="s">
        <v>741</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35">
      <c r="A23" t="s">
        <v>742</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35">
      <c r="A24" s="123" t="s">
        <v>745</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35">
      <c r="A25" s="123" t="s">
        <v>746</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6953125" defaultRowHeight="14.5" x14ac:dyDescent="0.35"/>
  <cols>
    <col min="1" max="1" width="32.453125" customWidth="1"/>
    <col min="2" max="2" width="87.7265625" customWidth="1"/>
    <col min="13" max="13" width="11.54296875" customWidth="1"/>
  </cols>
  <sheetData>
    <row r="1" spans="1:14" x14ac:dyDescent="0.35">
      <c r="A1" t="s">
        <v>5</v>
      </c>
    </row>
    <row r="2" spans="1:14" x14ac:dyDescent="0.35">
      <c r="A2" s="1" t="s">
        <v>166</v>
      </c>
    </row>
    <row r="3" spans="1:14" x14ac:dyDescent="0.35">
      <c r="A3" t="s">
        <v>7</v>
      </c>
    </row>
    <row r="4" spans="1:14" x14ac:dyDescent="0.35">
      <c r="A4" t="s">
        <v>13</v>
      </c>
    </row>
    <row r="5" spans="1:14" x14ac:dyDescent="0.35">
      <c r="A5" t="s">
        <v>14</v>
      </c>
    </row>
    <row r="7" spans="1:14" x14ac:dyDescent="0.35">
      <c r="B7" s="1"/>
      <c r="C7" s="1" t="s">
        <v>8</v>
      </c>
      <c r="D7" s="1"/>
      <c r="E7" s="1"/>
      <c r="F7" s="1"/>
      <c r="G7" s="1"/>
      <c r="H7" s="1" t="s">
        <v>9</v>
      </c>
      <c r="I7" s="1"/>
      <c r="J7" s="1"/>
      <c r="K7" s="1"/>
      <c r="L7" s="1"/>
      <c r="M7" s="1" t="s">
        <v>11</v>
      </c>
    </row>
    <row r="8" spans="1:14" x14ac:dyDescent="0.35">
      <c r="A8" s="1" t="s">
        <v>34</v>
      </c>
      <c r="B8" s="1" t="s">
        <v>6</v>
      </c>
      <c r="C8" s="1">
        <v>2014</v>
      </c>
      <c r="D8" s="1">
        <v>2015</v>
      </c>
      <c r="E8" s="1">
        <v>2016</v>
      </c>
      <c r="F8" s="1">
        <v>2017</v>
      </c>
      <c r="G8" s="1">
        <v>2018</v>
      </c>
      <c r="H8" s="1">
        <v>2014</v>
      </c>
      <c r="I8" s="1">
        <v>2015</v>
      </c>
      <c r="J8" s="1">
        <v>2016</v>
      </c>
      <c r="K8" s="1">
        <v>2017</v>
      </c>
      <c r="L8" s="1">
        <v>2018</v>
      </c>
      <c r="M8" s="3" t="s">
        <v>12</v>
      </c>
    </row>
    <row r="9" spans="1:14" x14ac:dyDescent="0.3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35">
      <c r="A10" s="7" t="s">
        <v>22</v>
      </c>
      <c r="B10" s="7" t="s">
        <v>15</v>
      </c>
      <c r="C10" s="23">
        <v>0.4</v>
      </c>
      <c r="D10" s="23">
        <v>0.4</v>
      </c>
      <c r="E10" s="23">
        <v>0.4</v>
      </c>
      <c r="F10" s="23">
        <v>0.4</v>
      </c>
      <c r="G10" s="23">
        <v>0.3</v>
      </c>
      <c r="H10" s="23">
        <v>0.1</v>
      </c>
      <c r="I10" s="23">
        <v>0.1</v>
      </c>
      <c r="J10" s="23">
        <v>0.1</v>
      </c>
      <c r="K10" s="23">
        <v>0.1</v>
      </c>
      <c r="L10" s="23">
        <v>0.1</v>
      </c>
      <c r="M10" s="23">
        <v>2.9</v>
      </c>
    </row>
    <row r="11" spans="1:14" x14ac:dyDescent="0.3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3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3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35">
      <c r="A14" s="7" t="s">
        <v>25</v>
      </c>
      <c r="B14" s="7" t="s">
        <v>19</v>
      </c>
      <c r="C14" s="23">
        <v>0.3</v>
      </c>
      <c r="D14" s="23">
        <v>0.4</v>
      </c>
      <c r="E14" s="23">
        <v>0.4</v>
      </c>
      <c r="F14" s="23">
        <v>0.4</v>
      </c>
      <c r="G14" s="23">
        <v>0.4</v>
      </c>
      <c r="H14" s="24"/>
      <c r="I14" s="24"/>
      <c r="J14" s="24"/>
      <c r="K14" s="24"/>
      <c r="L14" s="24"/>
      <c r="M14" s="23">
        <v>1.9</v>
      </c>
    </row>
    <row r="15" spans="1:14" x14ac:dyDescent="0.35">
      <c r="A15" s="7" t="s">
        <v>26</v>
      </c>
      <c r="B15" s="7" t="s">
        <v>20</v>
      </c>
      <c r="C15" s="23">
        <v>0.2</v>
      </c>
      <c r="D15" s="23">
        <v>0.2</v>
      </c>
      <c r="E15" s="23">
        <v>0.2</v>
      </c>
      <c r="F15" s="23">
        <v>0.2</v>
      </c>
      <c r="G15" s="23">
        <v>0.2</v>
      </c>
      <c r="H15" s="23"/>
      <c r="I15" s="23"/>
      <c r="J15" s="23"/>
      <c r="K15" s="23"/>
      <c r="L15" s="23"/>
      <c r="M15" s="23">
        <v>1</v>
      </c>
    </row>
    <row r="16" spans="1:14" x14ac:dyDescent="0.3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3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 x14ac:dyDescent="0.35">
      <c r="A18" s="7" t="s">
        <v>42</v>
      </c>
      <c r="B18" s="7" t="s">
        <v>29</v>
      </c>
      <c r="C18" s="23">
        <v>0.9</v>
      </c>
      <c r="D18" s="23">
        <v>0.9</v>
      </c>
      <c r="E18" s="23">
        <v>0.9</v>
      </c>
      <c r="F18" s="23">
        <v>1</v>
      </c>
      <c r="G18" s="23">
        <v>1</v>
      </c>
      <c r="H18" s="23">
        <v>0.2</v>
      </c>
      <c r="I18" s="23">
        <v>0.2</v>
      </c>
      <c r="J18" s="23">
        <v>0.3</v>
      </c>
      <c r="K18" s="23">
        <v>0.3</v>
      </c>
      <c r="L18" s="23">
        <v>0.3</v>
      </c>
      <c r="M18" s="23">
        <v>6</v>
      </c>
    </row>
    <row r="19" spans="1:14" x14ac:dyDescent="0.35">
      <c r="A19" s="7" t="s">
        <v>26</v>
      </c>
      <c r="B19" s="7" t="s">
        <v>265</v>
      </c>
      <c r="C19" s="23">
        <v>0.1</v>
      </c>
      <c r="D19" s="23">
        <v>0.1</v>
      </c>
      <c r="E19" s="23">
        <v>0.1</v>
      </c>
      <c r="F19" s="23">
        <v>0.1</v>
      </c>
      <c r="G19" s="23">
        <v>0.1</v>
      </c>
      <c r="H19" s="23">
        <v>0</v>
      </c>
      <c r="I19" s="23">
        <v>0</v>
      </c>
      <c r="J19" s="23">
        <v>0</v>
      </c>
      <c r="K19" s="23">
        <v>0</v>
      </c>
      <c r="L19" s="23">
        <v>0</v>
      </c>
      <c r="M19" s="23">
        <v>0.5</v>
      </c>
      <c r="N19" t="s">
        <v>266</v>
      </c>
    </row>
    <row r="20" spans="1:14" ht="29" x14ac:dyDescent="0.3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 x14ac:dyDescent="0.3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35">
      <c r="A22" s="7" t="s">
        <v>26</v>
      </c>
      <c r="B22" s="8" t="s">
        <v>32</v>
      </c>
      <c r="C22" s="23">
        <v>0.4</v>
      </c>
      <c r="D22" s="23">
        <v>0.4</v>
      </c>
      <c r="E22" s="23">
        <v>0.4</v>
      </c>
      <c r="F22" s="23">
        <v>0.3</v>
      </c>
      <c r="G22" s="23">
        <v>0.3</v>
      </c>
      <c r="H22" s="23"/>
      <c r="I22" s="23"/>
      <c r="J22" s="23"/>
      <c r="K22" s="23"/>
      <c r="L22" s="23"/>
      <c r="M22" s="23">
        <v>1.8</v>
      </c>
    </row>
    <row r="23" spans="1:14" x14ac:dyDescent="0.35">
      <c r="A23" s="6" t="s">
        <v>33</v>
      </c>
      <c r="B23" s="6" t="s">
        <v>35</v>
      </c>
      <c r="C23" s="22">
        <v>0.3</v>
      </c>
      <c r="D23" s="22">
        <v>0.3</v>
      </c>
      <c r="E23" s="22">
        <v>0.3</v>
      </c>
      <c r="F23" s="22">
        <v>0.3</v>
      </c>
      <c r="G23" s="22">
        <v>0.2</v>
      </c>
      <c r="H23" s="25"/>
      <c r="I23" s="25"/>
      <c r="J23" s="25"/>
      <c r="K23" s="25"/>
      <c r="L23" s="25"/>
      <c r="M23" s="22">
        <v>1.4</v>
      </c>
      <c r="N23" t="s">
        <v>241</v>
      </c>
    </row>
    <row r="24" spans="1:14" x14ac:dyDescent="0.35">
      <c r="A24" s="6" t="s">
        <v>37</v>
      </c>
      <c r="B24" s="6" t="s">
        <v>36</v>
      </c>
      <c r="C24" s="22">
        <v>0.2</v>
      </c>
      <c r="D24" s="22">
        <v>0.2</v>
      </c>
      <c r="E24" s="22">
        <v>0.2</v>
      </c>
      <c r="F24" s="22">
        <v>0.1</v>
      </c>
      <c r="G24" s="22">
        <v>0.1</v>
      </c>
      <c r="H24" s="22"/>
      <c r="I24" s="22"/>
      <c r="J24" s="22"/>
      <c r="K24" s="22"/>
      <c r="L24" s="22"/>
      <c r="M24" s="22">
        <v>0.8</v>
      </c>
      <c r="N24" t="s">
        <v>245</v>
      </c>
    </row>
    <row r="25" spans="1:14" ht="29" x14ac:dyDescent="0.35">
      <c r="A25" s="7" t="s">
        <v>42</v>
      </c>
      <c r="B25" s="7" t="s">
        <v>38</v>
      </c>
      <c r="C25" s="23"/>
      <c r="D25" s="23"/>
      <c r="E25" s="23"/>
      <c r="F25" s="23"/>
      <c r="G25" s="23"/>
      <c r="H25" s="23">
        <v>1.1000000000000001</v>
      </c>
      <c r="I25" s="23">
        <v>1.1000000000000001</v>
      </c>
      <c r="J25" s="23">
        <v>1.2</v>
      </c>
      <c r="K25" s="23">
        <v>1.2</v>
      </c>
      <c r="L25" s="23">
        <v>1.2</v>
      </c>
      <c r="M25" s="23">
        <v>5.8</v>
      </c>
    </row>
    <row r="26" spans="1:14" x14ac:dyDescent="0.35">
      <c r="A26" s="7" t="s">
        <v>40</v>
      </c>
      <c r="B26" s="7" t="s">
        <v>39</v>
      </c>
      <c r="C26" s="23">
        <v>0.2</v>
      </c>
      <c r="D26" s="23">
        <v>0.2</v>
      </c>
      <c r="E26" s="23">
        <v>0.2</v>
      </c>
      <c r="F26" s="23">
        <v>0.3</v>
      </c>
      <c r="G26" s="23">
        <v>0.3</v>
      </c>
      <c r="H26" s="23"/>
      <c r="I26" s="23"/>
      <c r="J26" s="23"/>
      <c r="K26" s="23"/>
      <c r="L26" s="23"/>
      <c r="M26" s="23">
        <v>1.2</v>
      </c>
    </row>
    <row r="27" spans="1:14" ht="29" x14ac:dyDescent="0.35">
      <c r="A27" s="6" t="s">
        <v>42</v>
      </c>
      <c r="B27" s="6" t="s">
        <v>41</v>
      </c>
      <c r="C27" s="22"/>
      <c r="D27" s="22"/>
      <c r="E27" s="22"/>
      <c r="F27" s="22"/>
      <c r="G27" s="22"/>
      <c r="H27" s="22">
        <v>0.1</v>
      </c>
      <c r="I27" s="22">
        <v>0.1</v>
      </c>
      <c r="J27" s="22">
        <v>0.1</v>
      </c>
      <c r="K27" s="22">
        <v>0.1</v>
      </c>
      <c r="L27" s="22">
        <v>0.1</v>
      </c>
      <c r="M27" s="22">
        <v>0.5</v>
      </c>
      <c r="N27" t="s">
        <v>246</v>
      </c>
    </row>
    <row r="29" spans="1:14" x14ac:dyDescent="0.35">
      <c r="A29" s="26" t="s">
        <v>113</v>
      </c>
    </row>
    <row r="30" spans="1:14" x14ac:dyDescent="0.35">
      <c r="A30" t="s">
        <v>114</v>
      </c>
    </row>
    <row r="31" spans="1:14" x14ac:dyDescent="0.3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070F-7120-43FE-B65A-BEFD26E8424F}">
  <dimension ref="A1:AI50"/>
  <sheetViews>
    <sheetView topLeftCell="A13" workbookViewId="0">
      <selection activeCell="B6" sqref="B6:D7"/>
    </sheetView>
  </sheetViews>
  <sheetFormatPr defaultRowHeight="14.5" x14ac:dyDescent="0.35"/>
  <cols>
    <col min="1" max="1" width="45.81640625" customWidth="1"/>
    <col min="2" max="2" width="18.81640625" customWidth="1"/>
    <col min="3" max="3" width="15.453125" customWidth="1"/>
    <col min="4" max="4" width="12" bestFit="1" customWidth="1"/>
    <col min="5" max="5" width="9.54296875" customWidth="1"/>
    <col min="6" max="6" width="12" customWidth="1"/>
  </cols>
  <sheetData>
    <row r="1" spans="1:12" x14ac:dyDescent="0.35">
      <c r="A1" s="1" t="s">
        <v>980</v>
      </c>
      <c r="B1">
        <v>2023</v>
      </c>
      <c r="C1">
        <v>2030</v>
      </c>
      <c r="D1">
        <v>2050</v>
      </c>
    </row>
    <row r="2" spans="1:12" x14ac:dyDescent="0.35">
      <c r="A2" s="1" t="s">
        <v>981</v>
      </c>
      <c r="B2" s="343">
        <v>7.22</v>
      </c>
      <c r="C2" s="343">
        <v>4.82</v>
      </c>
      <c r="D2" s="343">
        <v>2.92</v>
      </c>
    </row>
    <row r="3" spans="1:12" x14ac:dyDescent="0.35">
      <c r="A3" s="1" t="s">
        <v>982</v>
      </c>
      <c r="B3" s="343">
        <v>2.5</v>
      </c>
      <c r="C3" s="343">
        <v>2.4500000000000002</v>
      </c>
      <c r="D3" s="343">
        <v>2.41</v>
      </c>
    </row>
    <row r="5" spans="1:12" x14ac:dyDescent="0.35">
      <c r="A5" s="1" t="s">
        <v>983</v>
      </c>
      <c r="B5">
        <v>2023</v>
      </c>
      <c r="C5">
        <v>2030</v>
      </c>
      <c r="D5">
        <v>2050</v>
      </c>
    </row>
    <row r="6" spans="1:12" x14ac:dyDescent="0.35">
      <c r="A6" s="1" t="s">
        <v>981</v>
      </c>
      <c r="B6" s="343">
        <f>B2*About!$A$86</f>
        <v>5.440294714179756</v>
      </c>
      <c r="C6" s="343">
        <f>C2*About!$A$86</f>
        <v>3.6318864989399482</v>
      </c>
      <c r="D6" s="343">
        <f>D2*About!$A$86</f>
        <v>2.2002299952084332</v>
      </c>
      <c r="E6" s="343"/>
      <c r="F6" s="343"/>
      <c r="G6" s="343"/>
      <c r="H6" s="343"/>
      <c r="I6" s="343"/>
      <c r="J6" s="343"/>
      <c r="K6" s="343"/>
      <c r="L6" s="343"/>
    </row>
    <row r="7" spans="1:12" x14ac:dyDescent="0.35">
      <c r="A7" s="1" t="s">
        <v>982</v>
      </c>
      <c r="B7" s="343">
        <f>B3*About!$A$86</f>
        <v>1.8837585575414666</v>
      </c>
      <c r="C7" s="343">
        <f>C3*About!$A$86</f>
        <v>1.8460833863906374</v>
      </c>
      <c r="D7" s="343">
        <f>D3*About!$A$86</f>
        <v>1.8159432494699741</v>
      </c>
    </row>
    <row r="9" spans="1:12" x14ac:dyDescent="0.35">
      <c r="A9" s="1" t="s">
        <v>984</v>
      </c>
    </row>
    <row r="10" spans="1:12" x14ac:dyDescent="0.35">
      <c r="A10">
        <v>61013</v>
      </c>
      <c r="B10" t="s">
        <v>985</v>
      </c>
    </row>
    <row r="11" spans="1:12" x14ac:dyDescent="0.35">
      <c r="A11" s="15" t="s">
        <v>986</v>
      </c>
    </row>
    <row r="13" spans="1:12" x14ac:dyDescent="0.35">
      <c r="A13" s="1" t="s">
        <v>987</v>
      </c>
    </row>
    <row r="14" spans="1:12" x14ac:dyDescent="0.35">
      <c r="A14">
        <v>2.2046199999999998</v>
      </c>
      <c r="B14" t="s">
        <v>988</v>
      </c>
    </row>
    <row r="16" spans="1:12" x14ac:dyDescent="0.35">
      <c r="A16" t="s">
        <v>989</v>
      </c>
    </row>
    <row r="17" spans="1:35" x14ac:dyDescent="0.35">
      <c r="A17" t="s">
        <v>990</v>
      </c>
    </row>
    <row r="18" spans="1:35" x14ac:dyDescent="0.35">
      <c r="A18" t="s">
        <v>991</v>
      </c>
    </row>
    <row r="20" spans="1:35" x14ac:dyDescent="0.35">
      <c r="A20" t="s">
        <v>992</v>
      </c>
    </row>
    <row r="21" spans="1:35" x14ac:dyDescent="0.35">
      <c r="A21" t="s">
        <v>993</v>
      </c>
    </row>
    <row r="22" spans="1:35" x14ac:dyDescent="0.35">
      <c r="A22" t="s">
        <v>994</v>
      </c>
    </row>
    <row r="23" spans="1:35" x14ac:dyDescent="0.35">
      <c r="A23" t="s">
        <v>995</v>
      </c>
    </row>
    <row r="24" spans="1:35" x14ac:dyDescent="0.35">
      <c r="A24" t="s">
        <v>996</v>
      </c>
    </row>
    <row r="26" spans="1:35" x14ac:dyDescent="0.35">
      <c r="A26" t="s">
        <v>997</v>
      </c>
      <c r="D26">
        <v>2023</v>
      </c>
      <c r="E26">
        <v>2030</v>
      </c>
      <c r="F26">
        <v>2050</v>
      </c>
    </row>
    <row r="27" spans="1:35" x14ac:dyDescent="0.35">
      <c r="A27" t="s">
        <v>998</v>
      </c>
      <c r="D27" s="5">
        <f>B6/$A$14/$A$10</f>
        <v>4.04451364068662E-5</v>
      </c>
      <c r="E27" s="5">
        <f t="shared" ref="E27:F28" si="0">C6/$A$14/$A$10</f>
        <v>2.7000769734223703E-5</v>
      </c>
      <c r="F27" s="5">
        <f t="shared" si="0"/>
        <v>1.6357312785048384E-5</v>
      </c>
    </row>
    <row r="28" spans="1:35" x14ac:dyDescent="0.35">
      <c r="A28" t="s">
        <v>999</v>
      </c>
      <c r="D28" s="5">
        <f>B7/$A$14/$A$10</f>
        <v>1.4004548617335941E-5</v>
      </c>
      <c r="E28" s="5">
        <f t="shared" si="0"/>
        <v>1.3724457644989224E-5</v>
      </c>
      <c r="F28" s="5">
        <f t="shared" si="0"/>
        <v>1.3500384867111851E-5</v>
      </c>
      <c r="G28" s="5"/>
    </row>
    <row r="30" spans="1:35" x14ac:dyDescent="0.35">
      <c r="A30" s="344" t="s">
        <v>1032</v>
      </c>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c r="AA30" s="345"/>
      <c r="AB30" s="345"/>
      <c r="AC30" s="345"/>
      <c r="AD30" s="345"/>
      <c r="AE30" s="345"/>
      <c r="AF30" s="345"/>
      <c r="AG30" s="345"/>
      <c r="AH30" s="345"/>
      <c r="AI30" s="345"/>
    </row>
    <row r="31" spans="1:35" x14ac:dyDescent="0.35">
      <c r="B31">
        <v>2021</v>
      </c>
      <c r="C31">
        <v>2022</v>
      </c>
      <c r="D31">
        <v>2023</v>
      </c>
      <c r="E31">
        <v>2024</v>
      </c>
      <c r="F31">
        <v>2025</v>
      </c>
      <c r="G31">
        <v>2026</v>
      </c>
      <c r="H31">
        <v>2027</v>
      </c>
      <c r="I31">
        <v>2028</v>
      </c>
      <c r="J31">
        <v>2029</v>
      </c>
      <c r="K31">
        <v>2030</v>
      </c>
      <c r="L31">
        <v>2031</v>
      </c>
      <c r="M31">
        <v>2032</v>
      </c>
      <c r="N31">
        <v>2033</v>
      </c>
      <c r="O31">
        <v>2034</v>
      </c>
      <c r="P31">
        <v>2035</v>
      </c>
      <c r="Q31">
        <v>2036</v>
      </c>
      <c r="R31">
        <v>2037</v>
      </c>
      <c r="S31">
        <v>2038</v>
      </c>
      <c r="T31">
        <v>2039</v>
      </c>
      <c r="U31">
        <v>2040</v>
      </c>
      <c r="V31">
        <v>2041</v>
      </c>
      <c r="W31">
        <v>2042</v>
      </c>
      <c r="X31">
        <v>2043</v>
      </c>
      <c r="Y31">
        <v>2044</v>
      </c>
      <c r="Z31">
        <v>2045</v>
      </c>
      <c r="AA31">
        <v>2046</v>
      </c>
      <c r="AB31">
        <v>2047</v>
      </c>
      <c r="AC31">
        <v>2048</v>
      </c>
      <c r="AD31">
        <v>2049</v>
      </c>
      <c r="AE31">
        <v>2050</v>
      </c>
    </row>
    <row r="32" spans="1:35" x14ac:dyDescent="0.35">
      <c r="A32" s="1" t="s">
        <v>1033</v>
      </c>
      <c r="B32" s="5">
        <f>TREND($D27:$E27,$D$26:$E$26,B$31)</f>
        <v>4.4286384027621053E-5</v>
      </c>
      <c r="C32" s="5">
        <f>TREND($D27:$E27,$D$26:$E$26,C$31)</f>
        <v>4.236576021724326E-5</v>
      </c>
      <c r="D32" s="5">
        <f t="shared" ref="D32:J32" si="1">MAX(TREND($D27:$E27,$D$26:$E$26,D$31),0)</f>
        <v>4.0445136406865902E-5</v>
      </c>
      <c r="E32" s="5">
        <f t="shared" si="1"/>
        <v>3.8524512596488543E-5</v>
      </c>
      <c r="F32" s="5">
        <f t="shared" si="1"/>
        <v>3.6603888786110751E-5</v>
      </c>
      <c r="G32" s="5">
        <f t="shared" si="1"/>
        <v>3.4683264975733392E-5</v>
      </c>
      <c r="H32" s="5">
        <f t="shared" si="1"/>
        <v>3.2762641165356033E-5</v>
      </c>
      <c r="I32" s="5">
        <f t="shared" si="1"/>
        <v>3.0842017354978241E-5</v>
      </c>
      <c r="J32" s="5">
        <f t="shared" si="1"/>
        <v>2.8921393544600882E-5</v>
      </c>
      <c r="K32" s="5">
        <f>MAX(TREND($E27:$F27,$E$26:$F$26,K$31),0)</f>
        <v>2.700076973422374E-5</v>
      </c>
      <c r="L32" s="5">
        <f t="shared" ref="L32:AE32" si="2">MAX(TREND($E27:$F27,$E$26:$F$26,L$31),0)</f>
        <v>2.6468596886765035E-5</v>
      </c>
      <c r="M32" s="5">
        <f t="shared" si="2"/>
        <v>2.593642403930633E-5</v>
      </c>
      <c r="N32" s="5">
        <f t="shared" si="2"/>
        <v>2.5404251191847409E-5</v>
      </c>
      <c r="O32" s="5">
        <f t="shared" si="2"/>
        <v>2.4872078344388704E-5</v>
      </c>
      <c r="P32" s="5">
        <f t="shared" si="2"/>
        <v>2.4339905496929999E-5</v>
      </c>
      <c r="Q32" s="5">
        <f t="shared" si="2"/>
        <v>2.3807732649471077E-5</v>
      </c>
      <c r="R32" s="5">
        <f t="shared" si="2"/>
        <v>2.3275559802012373E-5</v>
      </c>
      <c r="S32" s="5">
        <f t="shared" si="2"/>
        <v>2.2743386954553668E-5</v>
      </c>
      <c r="T32" s="5">
        <f t="shared" si="2"/>
        <v>2.2211214107094963E-5</v>
      </c>
      <c r="U32" s="5">
        <f t="shared" si="2"/>
        <v>2.1679041259636041E-5</v>
      </c>
      <c r="V32" s="5">
        <f t="shared" si="2"/>
        <v>2.1146868412177337E-5</v>
      </c>
      <c r="W32" s="5">
        <f t="shared" si="2"/>
        <v>2.0614695564718632E-5</v>
      </c>
      <c r="X32" s="5">
        <f t="shared" si="2"/>
        <v>2.008252271725971E-5</v>
      </c>
      <c r="Y32" s="5">
        <f t="shared" si="2"/>
        <v>1.9550349869801005E-5</v>
      </c>
      <c r="Z32" s="5">
        <f t="shared" si="2"/>
        <v>1.9018177022342301E-5</v>
      </c>
      <c r="AA32" s="5">
        <f t="shared" si="2"/>
        <v>1.8486004174883596E-5</v>
      </c>
      <c r="AB32" s="5">
        <f t="shared" si="2"/>
        <v>1.7953831327424674E-5</v>
      </c>
      <c r="AC32" s="5">
        <f t="shared" si="2"/>
        <v>1.7421658479965969E-5</v>
      </c>
      <c r="AD32" s="5">
        <f t="shared" si="2"/>
        <v>1.6889485632507265E-5</v>
      </c>
      <c r="AE32" s="5">
        <f t="shared" si="2"/>
        <v>1.6357312785048343E-5</v>
      </c>
    </row>
    <row r="33" spans="1:31" x14ac:dyDescent="0.35">
      <c r="A33" s="1" t="s">
        <v>1034</v>
      </c>
      <c r="B33" s="5">
        <f>TREND($D28:$E28,$D$26:$E$26,B$31)</f>
        <v>1.4084574609434994E-5</v>
      </c>
      <c r="C33" s="5">
        <f>TREND($D28:$E28,$D$26:$E$26,C$31)</f>
        <v>1.4044561613385466E-5</v>
      </c>
      <c r="D33" s="5">
        <f t="shared" ref="D33:J33" si="3">TREND($D28:$E28,$D$26:$E$26,D$31)</f>
        <v>1.4004548617335937E-5</v>
      </c>
      <c r="E33" s="5">
        <f t="shared" si="3"/>
        <v>1.3964535621286409E-5</v>
      </c>
      <c r="F33" s="5">
        <f t="shared" si="3"/>
        <v>1.3924522625236881E-5</v>
      </c>
      <c r="G33" s="5">
        <f t="shared" si="3"/>
        <v>1.3884509629187339E-5</v>
      </c>
      <c r="H33" s="5">
        <f t="shared" si="3"/>
        <v>1.3844496633137811E-5</v>
      </c>
      <c r="I33" s="5">
        <f t="shared" si="3"/>
        <v>1.3804483637088282E-5</v>
      </c>
      <c r="J33" s="5">
        <f t="shared" si="3"/>
        <v>1.3764470641038754E-5</v>
      </c>
      <c r="K33" s="5">
        <f>TREND($E28:$F28,$E$26:$F$26,K$31)</f>
        <v>1.3724457644989222E-5</v>
      </c>
      <c r="L33" s="5">
        <f t="shared" ref="L33:AE33" si="4">TREND($E28:$F28,$E$26:$F$26,L$31)</f>
        <v>1.3713254006095355E-5</v>
      </c>
      <c r="M33" s="5">
        <f t="shared" si="4"/>
        <v>1.3702050367201487E-5</v>
      </c>
      <c r="N33" s="5">
        <f t="shared" si="4"/>
        <v>1.3690846728307619E-5</v>
      </c>
      <c r="O33" s="5">
        <f t="shared" si="4"/>
        <v>1.3679643089413748E-5</v>
      </c>
      <c r="P33" s="5">
        <f t="shared" si="4"/>
        <v>1.366843945051988E-5</v>
      </c>
      <c r="Q33" s="5">
        <f t="shared" si="4"/>
        <v>1.3657235811626012E-5</v>
      </c>
      <c r="R33" s="5">
        <f t="shared" si="4"/>
        <v>1.3646032172732144E-5</v>
      </c>
      <c r="S33" s="5">
        <f t="shared" si="4"/>
        <v>1.3634828533838273E-5</v>
      </c>
      <c r="T33" s="5">
        <f t="shared" si="4"/>
        <v>1.3623624894944406E-5</v>
      </c>
      <c r="U33" s="5">
        <f t="shared" si="4"/>
        <v>1.3612421256050538E-5</v>
      </c>
      <c r="V33" s="5">
        <f t="shared" si="4"/>
        <v>1.360121761715667E-5</v>
      </c>
      <c r="W33" s="5">
        <f t="shared" si="4"/>
        <v>1.3590013978262799E-5</v>
      </c>
      <c r="X33" s="5">
        <f t="shared" si="4"/>
        <v>1.3578810339368931E-5</v>
      </c>
      <c r="Y33" s="5">
        <f t="shared" si="4"/>
        <v>1.3567606700475063E-5</v>
      </c>
      <c r="Z33" s="5">
        <f t="shared" si="4"/>
        <v>1.3556403061581195E-5</v>
      </c>
      <c r="AA33" s="5">
        <f t="shared" si="4"/>
        <v>1.3545199422687324E-5</v>
      </c>
      <c r="AB33" s="5">
        <f t="shared" si="4"/>
        <v>1.3533995783793456E-5</v>
      </c>
      <c r="AC33" s="5">
        <f t="shared" si="4"/>
        <v>1.3522792144899589E-5</v>
      </c>
      <c r="AD33" s="5">
        <f t="shared" si="4"/>
        <v>1.3511588506005721E-5</v>
      </c>
      <c r="AE33" s="5">
        <f t="shared" si="4"/>
        <v>1.3500384867111853E-5</v>
      </c>
    </row>
    <row r="35" spans="1:31" x14ac:dyDescent="0.35">
      <c r="A35" s="1" t="s">
        <v>1035</v>
      </c>
    </row>
    <row r="36" spans="1:31" x14ac:dyDescent="0.35">
      <c r="B36">
        <v>2021</v>
      </c>
      <c r="C36">
        <v>2022</v>
      </c>
      <c r="D36">
        <v>2023</v>
      </c>
      <c r="E36">
        <v>2024</v>
      </c>
      <c r="F36">
        <v>2025</v>
      </c>
      <c r="G36">
        <v>2026</v>
      </c>
      <c r="H36">
        <v>2027</v>
      </c>
      <c r="I36">
        <v>2028</v>
      </c>
      <c r="J36">
        <v>2029</v>
      </c>
      <c r="K36">
        <v>2030</v>
      </c>
      <c r="L36">
        <v>2031</v>
      </c>
      <c r="M36">
        <v>2032</v>
      </c>
      <c r="N36">
        <v>2033</v>
      </c>
      <c r="O36">
        <v>2034</v>
      </c>
      <c r="P36">
        <v>2035</v>
      </c>
      <c r="Q36">
        <v>2036</v>
      </c>
      <c r="R36">
        <v>2037</v>
      </c>
      <c r="S36">
        <v>2038</v>
      </c>
      <c r="T36">
        <v>2039</v>
      </c>
      <c r="U36">
        <v>2040</v>
      </c>
      <c r="V36">
        <v>2041</v>
      </c>
      <c r="W36">
        <v>2042</v>
      </c>
      <c r="X36">
        <v>2043</v>
      </c>
      <c r="Y36">
        <v>2044</v>
      </c>
      <c r="Z36">
        <v>2045</v>
      </c>
      <c r="AA36">
        <v>2046</v>
      </c>
      <c r="AB36">
        <v>2047</v>
      </c>
      <c r="AC36">
        <v>2048</v>
      </c>
      <c r="AD36">
        <v>2049</v>
      </c>
      <c r="AE36">
        <v>2050</v>
      </c>
    </row>
    <row r="37" spans="1:31" x14ac:dyDescent="0.35">
      <c r="A37" t="s">
        <v>1036</v>
      </c>
      <c r="B37">
        <f>INDEX('[1]Transp Charging'!$D:$D,MATCH(B36,'[1]Transp Charging'!$A:$A,0))</f>
        <v>10.05360309644399</v>
      </c>
      <c r="C37">
        <f>INDEX('[1]Transp Charging'!$D:$D,MATCH(C36,'[1]Transp Charging'!$A:$A,0))</f>
        <v>11.59</v>
      </c>
      <c r="D37">
        <f>INDEX('[1]Transp Charging'!$D:$D,MATCH(D36,'[1]Transp Charging'!$A:$A,0))</f>
        <v>10.7</v>
      </c>
      <c r="E37">
        <f>INDEX('[1]Transp Charging'!$D:$D,MATCH(E36,'[1]Transp Charging'!$A:$A,0))</f>
        <v>10.3</v>
      </c>
      <c r="F37">
        <f>INDEX('[1]Transp Charging'!$D:$D,MATCH(F36,'[1]Transp Charging'!$A:$A,0))</f>
        <v>10.029999999999999</v>
      </c>
      <c r="G37">
        <f>INDEX('[1]Transp Charging'!$D:$D,MATCH(G36,'[1]Transp Charging'!$A:$A,0))</f>
        <v>9.85</v>
      </c>
      <c r="H37">
        <f>INDEX('[1]Transp Charging'!$D:$D,MATCH(H36,'[1]Transp Charging'!$A:$A,0))</f>
        <v>9.7200000000000006</v>
      </c>
      <c r="I37">
        <f>INDEX('[1]Transp Charging'!$D:$D,MATCH(I36,'[1]Transp Charging'!$A:$A,0))</f>
        <v>9.64</v>
      </c>
      <c r="J37">
        <f>INDEX('[1]Transp Charging'!$D:$D,MATCH(J36,'[1]Transp Charging'!$A:$A,0))</f>
        <v>9.59</v>
      </c>
      <c r="K37">
        <f>INDEX('[1]Transp Charging'!$D:$D,MATCH(K36,'[1]Transp Charging'!$A:$A,0))</f>
        <v>9.5500000000000007</v>
      </c>
      <c r="L37">
        <f>INDEX('[1]Transp Charging'!$D:$D,MATCH(L36,'[1]Transp Charging'!$A:$A,0))</f>
        <v>9.51</v>
      </c>
      <c r="M37">
        <f>INDEX('[1]Transp Charging'!$D:$D,MATCH(M36,'[1]Transp Charging'!$A:$A,0))</f>
        <v>9.48</v>
      </c>
      <c r="N37">
        <f>INDEX('[1]Transp Charging'!$D:$D,MATCH(N36,'[1]Transp Charging'!$A:$A,0))</f>
        <v>9.4499999999999993</v>
      </c>
      <c r="O37">
        <f>INDEX('[1]Transp Charging'!$D:$D,MATCH(O36,'[1]Transp Charging'!$A:$A,0))</f>
        <v>9.41</v>
      </c>
      <c r="P37">
        <f>INDEX('[1]Transp Charging'!$D:$D,MATCH(P36,'[1]Transp Charging'!$A:$A,0))</f>
        <v>9.3699999999999992</v>
      </c>
      <c r="Q37">
        <f>$P$37</f>
        <v>9.3699999999999992</v>
      </c>
      <c r="R37">
        <f t="shared" ref="R37:AE37" si="5">$P$37</f>
        <v>9.3699999999999992</v>
      </c>
      <c r="S37">
        <f t="shared" si="5"/>
        <v>9.3699999999999992</v>
      </c>
      <c r="T37">
        <f t="shared" si="5"/>
        <v>9.3699999999999992</v>
      </c>
      <c r="U37">
        <f t="shared" si="5"/>
        <v>9.3699999999999992</v>
      </c>
      <c r="V37">
        <f t="shared" si="5"/>
        <v>9.3699999999999992</v>
      </c>
      <c r="W37">
        <f t="shared" si="5"/>
        <v>9.3699999999999992</v>
      </c>
      <c r="X37">
        <f t="shared" si="5"/>
        <v>9.3699999999999992</v>
      </c>
      <c r="Y37">
        <f t="shared" si="5"/>
        <v>9.3699999999999992</v>
      </c>
      <c r="Z37">
        <f t="shared" si="5"/>
        <v>9.3699999999999992</v>
      </c>
      <c r="AA37">
        <f t="shared" si="5"/>
        <v>9.3699999999999992</v>
      </c>
      <c r="AB37">
        <f t="shared" si="5"/>
        <v>9.3699999999999992</v>
      </c>
      <c r="AC37">
        <f t="shared" si="5"/>
        <v>9.3699999999999992</v>
      </c>
      <c r="AD37">
        <f t="shared" si="5"/>
        <v>9.3699999999999992</v>
      </c>
      <c r="AE37">
        <f t="shared" si="5"/>
        <v>9.3699999999999992</v>
      </c>
    </row>
    <row r="38" spans="1:31" x14ac:dyDescent="0.35">
      <c r="A38" t="s">
        <v>1037</v>
      </c>
      <c r="B38">
        <f>B37/$A$14/$A$10*About!$A$84</f>
        <v>6.630456295926538E-5</v>
      </c>
      <c r="C38">
        <f>C37/$A$14/$A$10*About!$A$84</f>
        <v>7.643726108201919E-5</v>
      </c>
      <c r="D38">
        <f>D37/$A$14/$A$10*About!$A$84</f>
        <v>7.0567618082623403E-5</v>
      </c>
      <c r="E38">
        <f>E37/$A$14/$A$10*About!$A$84</f>
        <v>6.7929576285142171E-5</v>
      </c>
      <c r="F38">
        <f>F37/$A$14/$A$10*About!$A$84</f>
        <v>6.6148898071842306E-5</v>
      </c>
      <c r="G38">
        <f>G37/$A$14/$A$10*About!$A$84</f>
        <v>6.4961779262975752E-5</v>
      </c>
      <c r="H38">
        <f>H37/$A$14/$A$10*About!$A$84</f>
        <v>6.4104415678794359E-5</v>
      </c>
      <c r="I38">
        <f>I37/$A$14/$A$10*About!$A$84</f>
        <v>6.3576807319298112E-5</v>
      </c>
      <c r="J38">
        <f>J37/$A$14/$A$10*About!$A$84</f>
        <v>6.3247052094612938E-5</v>
      </c>
      <c r="K38">
        <f>K37/$A$14/$A$10*About!$A$84</f>
        <v>6.2983247914864815E-5</v>
      </c>
      <c r="L38">
        <f>L37/$A$14/$A$10*About!$A$84</f>
        <v>6.2719443735116678E-5</v>
      </c>
      <c r="M38">
        <f>M37/$A$14/$A$10*About!$A$84</f>
        <v>6.2521590600305606E-5</v>
      </c>
      <c r="N38">
        <f>N37/$A$14/$A$10*About!$A$84</f>
        <v>6.2323737465494494E-5</v>
      </c>
      <c r="O38">
        <f>O37/$A$14/$A$10*About!$A$84</f>
        <v>6.205993328574637E-5</v>
      </c>
      <c r="P38">
        <f>P37/$A$14/$A$10*About!$A$84</f>
        <v>6.1796129105998261E-5</v>
      </c>
      <c r="Q38">
        <f>Q37/$A$14/$A$10*About!$A$84</f>
        <v>6.1796129105998261E-5</v>
      </c>
      <c r="R38">
        <f>R37/$A$14/$A$10*About!$A$84</f>
        <v>6.1796129105998261E-5</v>
      </c>
      <c r="S38">
        <f>S37/$A$14/$A$10*About!$A$84</f>
        <v>6.1796129105998261E-5</v>
      </c>
      <c r="T38">
        <f>T37/$A$14/$A$10*About!$A$84</f>
        <v>6.1796129105998261E-5</v>
      </c>
      <c r="U38">
        <f>U37/$A$14/$A$10*About!$A$84</f>
        <v>6.1796129105998261E-5</v>
      </c>
      <c r="V38">
        <f>V37/$A$14/$A$10*About!$A$84</f>
        <v>6.1796129105998261E-5</v>
      </c>
      <c r="W38">
        <f>W37/$A$14/$A$10*About!$A$84</f>
        <v>6.1796129105998261E-5</v>
      </c>
      <c r="X38">
        <f>X37/$A$14/$A$10*About!$A$84</f>
        <v>6.1796129105998261E-5</v>
      </c>
      <c r="Y38">
        <f>Y37/$A$14/$A$10*About!$A$84</f>
        <v>6.1796129105998261E-5</v>
      </c>
      <c r="Z38">
        <f>Z37/$A$14/$A$10*About!$A$84</f>
        <v>6.1796129105998261E-5</v>
      </c>
      <c r="AA38">
        <f>AA37/$A$14/$A$10*About!$A$84</f>
        <v>6.1796129105998261E-5</v>
      </c>
      <c r="AB38">
        <f>AB37/$A$14/$A$10*About!$A$84</f>
        <v>6.1796129105998261E-5</v>
      </c>
      <c r="AC38">
        <f>AC37/$A$14/$A$10*About!$A$84</f>
        <v>6.1796129105998261E-5</v>
      </c>
      <c r="AD38">
        <f>AD37/$A$14/$A$10*About!$A$84</f>
        <v>6.1796129105998261E-5</v>
      </c>
      <c r="AE38">
        <f>AE37/$A$14/$A$10*About!$A$84</f>
        <v>6.1796129105998261E-5</v>
      </c>
    </row>
    <row r="42" spans="1:31" x14ac:dyDescent="0.35">
      <c r="A42" t="s">
        <v>966</v>
      </c>
    </row>
    <row r="43" spans="1:31" x14ac:dyDescent="0.35">
      <c r="A43" s="1" t="s">
        <v>967</v>
      </c>
      <c r="B43" s="342">
        <v>2021</v>
      </c>
      <c r="C43">
        <v>2022</v>
      </c>
      <c r="D43" s="342">
        <v>2023</v>
      </c>
      <c r="E43">
        <v>2024</v>
      </c>
      <c r="F43" s="342">
        <v>2025</v>
      </c>
      <c r="G43">
        <v>2026</v>
      </c>
      <c r="H43" s="342">
        <v>2027</v>
      </c>
      <c r="I43">
        <v>2028</v>
      </c>
      <c r="J43" s="342">
        <v>2029</v>
      </c>
      <c r="K43">
        <v>2030</v>
      </c>
      <c r="L43" s="342">
        <v>2031</v>
      </c>
      <c r="M43">
        <v>2032</v>
      </c>
      <c r="N43" s="342">
        <v>2033</v>
      </c>
      <c r="O43">
        <v>2034</v>
      </c>
      <c r="P43" s="342">
        <v>2035</v>
      </c>
      <c r="Q43">
        <v>2036</v>
      </c>
      <c r="R43" s="342">
        <v>2037</v>
      </c>
      <c r="S43">
        <v>2038</v>
      </c>
      <c r="T43" s="342">
        <v>2039</v>
      </c>
      <c r="U43">
        <v>2040</v>
      </c>
      <c r="V43" s="342">
        <v>2041</v>
      </c>
      <c r="W43">
        <v>2042</v>
      </c>
      <c r="X43" s="342">
        <v>2043</v>
      </c>
      <c r="Y43">
        <v>2044</v>
      </c>
      <c r="Z43" s="342">
        <v>2045</v>
      </c>
      <c r="AA43">
        <v>2046</v>
      </c>
      <c r="AB43" s="342">
        <v>2047</v>
      </c>
      <c r="AC43">
        <v>2048</v>
      </c>
      <c r="AD43" s="342">
        <v>2049</v>
      </c>
      <c r="AE43">
        <v>2050</v>
      </c>
    </row>
    <row r="44" spans="1:31" x14ac:dyDescent="0.35">
      <c r="A44" t="s">
        <v>968</v>
      </c>
      <c r="B44" s="19">
        <v>0.05</v>
      </c>
      <c r="C44" s="19">
        <v>0.05</v>
      </c>
      <c r="D44" s="19">
        <v>0.05</v>
      </c>
      <c r="E44" s="19">
        <v>0.05</v>
      </c>
      <c r="F44" s="19">
        <v>0.05</v>
      </c>
      <c r="G44" s="19">
        <v>0.05</v>
      </c>
      <c r="H44" s="19">
        <v>0.05</v>
      </c>
      <c r="I44" s="19">
        <v>0.05</v>
      </c>
      <c r="J44" s="19">
        <v>0.05</v>
      </c>
      <c r="K44" s="19">
        <v>0.05</v>
      </c>
      <c r="L44" s="19">
        <v>0.05</v>
      </c>
      <c r="M44" s="19">
        <v>0.05</v>
      </c>
      <c r="N44" s="19">
        <v>0.05</v>
      </c>
      <c r="O44" s="19">
        <v>0.05</v>
      </c>
      <c r="P44" s="19">
        <v>0.05</v>
      </c>
      <c r="Q44" s="19">
        <v>0.05</v>
      </c>
      <c r="R44" s="19">
        <v>0.05</v>
      </c>
      <c r="S44" s="19">
        <v>0.05</v>
      </c>
      <c r="T44" s="19">
        <v>0.05</v>
      </c>
      <c r="U44" s="19">
        <v>0.05</v>
      </c>
      <c r="V44" s="19">
        <v>0.05</v>
      </c>
      <c r="W44" s="19">
        <v>0.05</v>
      </c>
      <c r="X44" s="19">
        <v>0.05</v>
      </c>
      <c r="Y44" s="19">
        <v>0.05</v>
      </c>
      <c r="Z44" s="19">
        <v>0.05</v>
      </c>
      <c r="AA44" s="19">
        <v>0.05</v>
      </c>
      <c r="AB44" s="19">
        <v>0.05</v>
      </c>
      <c r="AC44" s="19">
        <v>0.05</v>
      </c>
      <c r="AD44" s="19">
        <v>0.05</v>
      </c>
      <c r="AE44" s="19">
        <v>0.05</v>
      </c>
    </row>
    <row r="45" spans="1:31" x14ac:dyDescent="0.35">
      <c r="A45" t="s">
        <v>969</v>
      </c>
      <c r="B45" s="19">
        <v>0.95</v>
      </c>
      <c r="C45" s="19">
        <v>0.95</v>
      </c>
      <c r="D45" s="19">
        <v>0.95</v>
      </c>
      <c r="E45" s="19">
        <v>0.95</v>
      </c>
      <c r="F45" s="19">
        <v>0.85220289041672515</v>
      </c>
      <c r="G45" s="19">
        <v>0.75440578083345022</v>
      </c>
      <c r="H45" s="19">
        <v>0.6566086712501753</v>
      </c>
      <c r="I45" s="19">
        <v>0.55881156166690049</v>
      </c>
      <c r="J45" s="19">
        <v>0.46101445208362563</v>
      </c>
      <c r="K45" s="19">
        <v>0.36321734250035076</v>
      </c>
      <c r="L45" s="19">
        <v>0.26542023291707584</v>
      </c>
      <c r="M45" s="19">
        <v>0.16762312333380103</v>
      </c>
      <c r="N45" s="19">
        <v>0.16762312333380103</v>
      </c>
      <c r="O45" s="19">
        <v>0.16762312333380103</v>
      </c>
      <c r="P45" s="19">
        <v>0.16762312333380103</v>
      </c>
      <c r="Q45" s="19">
        <v>0.16762312333380103</v>
      </c>
      <c r="R45" s="19">
        <v>0.16762312333380103</v>
      </c>
      <c r="S45" s="19">
        <v>0.16762312333380103</v>
      </c>
      <c r="T45" s="19">
        <v>0.16762312333380103</v>
      </c>
      <c r="U45" s="19">
        <v>0.16762312333380103</v>
      </c>
      <c r="V45" s="19">
        <v>0.16762312333380103</v>
      </c>
      <c r="W45" s="19">
        <v>0.16762312333380103</v>
      </c>
      <c r="X45" s="19">
        <v>0.16762312333380103</v>
      </c>
      <c r="Y45" s="19">
        <v>0.16762312333380103</v>
      </c>
      <c r="Z45" s="19">
        <v>0.16762312333380103</v>
      </c>
      <c r="AA45" s="19">
        <v>0.16762312333380103</v>
      </c>
      <c r="AB45" s="19">
        <v>0.16762312333380103</v>
      </c>
      <c r="AC45" s="19">
        <v>0.16762312333380103</v>
      </c>
      <c r="AD45" s="19">
        <v>0.16762312333380103</v>
      </c>
      <c r="AE45" s="19">
        <v>0.16762312333380103</v>
      </c>
    </row>
    <row r="46" spans="1:31" x14ac:dyDescent="0.35">
      <c r="A46" t="s">
        <v>970</v>
      </c>
      <c r="B46" s="19">
        <v>0</v>
      </c>
      <c r="C46" s="19">
        <v>0</v>
      </c>
      <c r="D46" s="19">
        <v>0</v>
      </c>
      <c r="E46" s="19">
        <v>0</v>
      </c>
      <c r="F46" s="19">
        <v>0</v>
      </c>
      <c r="G46" s="19">
        <v>0</v>
      </c>
      <c r="H46" s="19">
        <v>0</v>
      </c>
      <c r="I46" s="19">
        <v>0</v>
      </c>
      <c r="J46" s="19">
        <v>0</v>
      </c>
      <c r="K46" s="19">
        <v>0</v>
      </c>
      <c r="L46" s="19">
        <v>0</v>
      </c>
      <c r="M46" s="19">
        <v>0</v>
      </c>
      <c r="N46" s="19">
        <v>0</v>
      </c>
      <c r="O46" s="19">
        <v>0</v>
      </c>
      <c r="P46" s="19">
        <v>0</v>
      </c>
      <c r="Q46" s="19">
        <v>0</v>
      </c>
      <c r="R46" s="19">
        <v>0</v>
      </c>
      <c r="S46" s="19">
        <v>0</v>
      </c>
      <c r="T46" s="19">
        <v>0</v>
      </c>
      <c r="U46" s="19">
        <v>0</v>
      </c>
      <c r="V46" s="19">
        <v>0</v>
      </c>
      <c r="W46" s="19">
        <v>0</v>
      </c>
      <c r="X46" s="19">
        <v>0</v>
      </c>
      <c r="Y46" s="19">
        <v>0</v>
      </c>
      <c r="Z46" s="19">
        <v>0</v>
      </c>
      <c r="AA46" s="19">
        <v>0</v>
      </c>
      <c r="AB46" s="19">
        <v>0</v>
      </c>
      <c r="AC46" s="19">
        <v>0</v>
      </c>
      <c r="AD46" s="19">
        <v>0</v>
      </c>
      <c r="AE46" s="19">
        <v>0</v>
      </c>
    </row>
    <row r="47" spans="1:31" x14ac:dyDescent="0.35">
      <c r="A47" t="s">
        <v>971</v>
      </c>
      <c r="B47" s="19">
        <v>0</v>
      </c>
      <c r="C47" s="19">
        <v>0</v>
      </c>
      <c r="D47" s="19">
        <v>0</v>
      </c>
      <c r="E47" s="19">
        <v>0</v>
      </c>
      <c r="F47" s="19">
        <v>0</v>
      </c>
      <c r="G47" s="19">
        <v>0</v>
      </c>
      <c r="H47" s="19">
        <v>0</v>
      </c>
      <c r="I47" s="19">
        <v>0</v>
      </c>
      <c r="J47" s="19">
        <v>0</v>
      </c>
      <c r="K47" s="19">
        <v>0</v>
      </c>
      <c r="L47" s="19">
        <v>0</v>
      </c>
      <c r="M47" s="19">
        <v>0</v>
      </c>
      <c r="N47" s="19">
        <v>0</v>
      </c>
      <c r="O47" s="19">
        <v>0</v>
      </c>
      <c r="P47" s="19">
        <v>0</v>
      </c>
      <c r="Q47" s="19">
        <v>0</v>
      </c>
      <c r="R47" s="19">
        <v>0</v>
      </c>
      <c r="S47" s="19">
        <v>0</v>
      </c>
      <c r="T47" s="19">
        <v>0</v>
      </c>
      <c r="U47" s="19">
        <v>0</v>
      </c>
      <c r="V47" s="19">
        <v>0</v>
      </c>
      <c r="W47" s="19">
        <v>0</v>
      </c>
      <c r="X47" s="19">
        <v>0</v>
      </c>
      <c r="Y47" s="19">
        <v>0</v>
      </c>
      <c r="Z47" s="19">
        <v>0</v>
      </c>
      <c r="AA47" s="19">
        <v>0</v>
      </c>
      <c r="AB47" s="19">
        <v>0</v>
      </c>
      <c r="AC47" s="19">
        <v>0</v>
      </c>
      <c r="AD47" s="19">
        <v>0</v>
      </c>
      <c r="AE47" s="19">
        <v>0</v>
      </c>
    </row>
    <row r="48" spans="1:31" x14ac:dyDescent="0.35">
      <c r="A48" t="s">
        <v>972</v>
      </c>
      <c r="B48" s="19">
        <v>0</v>
      </c>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row>
    <row r="49" spans="1:31" x14ac:dyDescent="0.35">
      <c r="A49" t="s">
        <v>973</v>
      </c>
      <c r="B49" s="19">
        <v>0</v>
      </c>
      <c r="C49" s="19">
        <v>0</v>
      </c>
      <c r="D49" s="19">
        <v>0</v>
      </c>
      <c r="E49" s="19">
        <v>0</v>
      </c>
      <c r="F49" s="19">
        <v>9.7797109583274866E-2</v>
      </c>
      <c r="G49" s="19">
        <v>0.19559421916654973</v>
      </c>
      <c r="H49" s="19">
        <v>0.2933913287498246</v>
      </c>
      <c r="I49" s="19">
        <v>0.39118843833309946</v>
      </c>
      <c r="J49" s="19">
        <v>0.48898554791637433</v>
      </c>
      <c r="K49" s="19">
        <v>0.5867826574996492</v>
      </c>
      <c r="L49" s="19">
        <v>0.68457976708292412</v>
      </c>
      <c r="M49" s="19">
        <v>0.78237687666619893</v>
      </c>
      <c r="N49" s="19">
        <v>0.78237687666619893</v>
      </c>
      <c r="O49" s="19">
        <v>0.78237687666619893</v>
      </c>
      <c r="P49" s="19">
        <v>0.78237687666619893</v>
      </c>
      <c r="Q49" s="19">
        <v>0.78237687666619893</v>
      </c>
      <c r="R49" s="19">
        <v>0.78237687666619893</v>
      </c>
      <c r="S49" s="19">
        <v>0.78237687666619893</v>
      </c>
      <c r="T49" s="19">
        <v>0.78237687666619893</v>
      </c>
      <c r="U49" s="19">
        <v>0.78237687666619893</v>
      </c>
      <c r="V49" s="19">
        <v>0.78237687666619893</v>
      </c>
      <c r="W49" s="19">
        <v>0.78237687666619893</v>
      </c>
      <c r="X49" s="19">
        <v>0.78237687666619893</v>
      </c>
      <c r="Y49" s="19">
        <v>0.78237687666619893</v>
      </c>
      <c r="Z49" s="19">
        <v>0.78237687666619893</v>
      </c>
      <c r="AA49" s="19">
        <v>0.78237687666619893</v>
      </c>
      <c r="AB49" s="19">
        <v>0.78237687666619893</v>
      </c>
      <c r="AC49" s="19">
        <v>0.78237687666619893</v>
      </c>
      <c r="AD49" s="19">
        <v>0.78237687666619893</v>
      </c>
      <c r="AE49" s="19">
        <v>0.78237687666619893</v>
      </c>
    </row>
    <row r="50" spans="1:31" x14ac:dyDescent="0.35">
      <c r="A50" t="s">
        <v>974</v>
      </c>
      <c r="B50" s="19">
        <v>0</v>
      </c>
      <c r="C50" s="19">
        <v>0</v>
      </c>
      <c r="D50" s="19">
        <v>0</v>
      </c>
      <c r="E50" s="19">
        <v>0</v>
      </c>
      <c r="F50" s="19">
        <v>0</v>
      </c>
      <c r="G50" s="19">
        <v>0</v>
      </c>
      <c r="H50" s="19">
        <v>0</v>
      </c>
      <c r="I50" s="19">
        <v>0</v>
      </c>
      <c r="J50" s="19">
        <v>0</v>
      </c>
      <c r="K50" s="19">
        <v>0</v>
      </c>
      <c r="L50" s="19">
        <v>0</v>
      </c>
      <c r="M50" s="19">
        <v>0</v>
      </c>
      <c r="N50" s="19">
        <v>0</v>
      </c>
      <c r="O50" s="19">
        <v>0</v>
      </c>
      <c r="P50" s="19">
        <v>0</v>
      </c>
      <c r="Q50" s="19">
        <v>0</v>
      </c>
      <c r="R50" s="19">
        <v>0</v>
      </c>
      <c r="S50" s="19">
        <v>0</v>
      </c>
      <c r="T50" s="19">
        <v>0</v>
      </c>
      <c r="U50" s="19">
        <v>0</v>
      </c>
      <c r="V50" s="19">
        <v>0</v>
      </c>
      <c r="W50" s="19">
        <v>0</v>
      </c>
      <c r="X50" s="19">
        <v>0</v>
      </c>
      <c r="Y50" s="19">
        <v>0</v>
      </c>
      <c r="Z50" s="19">
        <v>0</v>
      </c>
      <c r="AA50" s="19">
        <v>0</v>
      </c>
      <c r="AB50" s="19">
        <v>0</v>
      </c>
      <c r="AC50" s="19">
        <v>0</v>
      </c>
      <c r="AD50" s="19">
        <v>0</v>
      </c>
      <c r="AE50" s="19">
        <v>0</v>
      </c>
    </row>
  </sheetData>
  <dataConsolid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8296-E3F8-4A3A-9F13-E5C0C8BBB934}">
  <sheetPr>
    <tabColor rgb="FF92D050"/>
  </sheetPr>
  <dimension ref="A1:AE43"/>
  <sheetViews>
    <sheetView tabSelected="1" topLeftCell="A25" workbookViewId="0">
      <selection activeCell="C36" sqref="C36:E38"/>
    </sheetView>
  </sheetViews>
  <sheetFormatPr defaultRowHeight="14.5" x14ac:dyDescent="0.35"/>
  <cols>
    <col min="1" max="1" width="38.1796875" customWidth="1"/>
    <col min="2" max="2" width="12" bestFit="1" customWidth="1"/>
    <col min="4" max="4" width="12" bestFit="1" customWidth="1"/>
    <col min="5" max="5" width="21.26953125" customWidth="1"/>
    <col min="6" max="6" width="12" bestFit="1" customWidth="1"/>
    <col min="14" max="14" width="12" bestFit="1" customWidth="1"/>
  </cols>
  <sheetData>
    <row r="1" spans="1:31" x14ac:dyDescent="0.35">
      <c r="A1" s="1" t="s">
        <v>749</v>
      </c>
      <c r="E1" s="1" t="s">
        <v>1038</v>
      </c>
    </row>
    <row r="2" spans="1:31" x14ac:dyDescent="0.35">
      <c r="A2" s="1"/>
    </row>
    <row r="3" spans="1:31" x14ac:dyDescent="0.35">
      <c r="A3" t="s">
        <v>1001</v>
      </c>
      <c r="B3">
        <v>3</v>
      </c>
      <c r="E3" t="s">
        <v>1039</v>
      </c>
      <c r="F3">
        <f>AVERAGE(0.7-0.4,1.15-0.4)</f>
        <v>0.52499999999999991</v>
      </c>
    </row>
    <row r="4" spans="1:31" x14ac:dyDescent="0.35">
      <c r="A4" t="s">
        <v>750</v>
      </c>
      <c r="B4">
        <v>61127.365236523648</v>
      </c>
      <c r="E4" t="s">
        <v>750</v>
      </c>
      <c r="F4">
        <v>61127.365236523648</v>
      </c>
    </row>
    <row r="5" spans="1:31" x14ac:dyDescent="0.35">
      <c r="A5" t="s">
        <v>752</v>
      </c>
      <c r="B5">
        <v>2.2046199999999998</v>
      </c>
      <c r="E5" t="s">
        <v>752</v>
      </c>
      <c r="F5">
        <v>2.2046199999999998</v>
      </c>
    </row>
    <row r="6" spans="1:31" x14ac:dyDescent="0.35">
      <c r="A6" t="s">
        <v>753</v>
      </c>
      <c r="B6">
        <f>B4*B5</f>
        <v>134762.61194774476</v>
      </c>
      <c r="E6" t="s">
        <v>753</v>
      </c>
      <c r="F6">
        <f>F4*F5</f>
        <v>134762.61194774476</v>
      </c>
    </row>
    <row r="7" spans="1:31" x14ac:dyDescent="0.35">
      <c r="A7" t="s">
        <v>751</v>
      </c>
      <c r="B7">
        <f>B3/B6*About!$A$84</f>
        <v>1.9748296474941895E-5</v>
      </c>
      <c r="E7" t="s">
        <v>751</v>
      </c>
      <c r="F7">
        <f>F3/F6*About!$A$84</f>
        <v>3.4559518831148311E-6</v>
      </c>
    </row>
    <row r="9" spans="1:31" x14ac:dyDescent="0.35">
      <c r="A9" t="s">
        <v>1002</v>
      </c>
      <c r="B9">
        <v>0.75</v>
      </c>
    </row>
    <row r="10" spans="1:31" x14ac:dyDescent="0.35">
      <c r="A10" t="s">
        <v>750</v>
      </c>
      <c r="B10">
        <v>61127.365236523648</v>
      </c>
    </row>
    <row r="11" spans="1:31" x14ac:dyDescent="0.35">
      <c r="A11" t="s">
        <v>752</v>
      </c>
      <c r="B11">
        <v>2.2046199999999998</v>
      </c>
    </row>
    <row r="12" spans="1:31" x14ac:dyDescent="0.35">
      <c r="A12" t="s">
        <v>753</v>
      </c>
      <c r="B12">
        <f>B10*B11</f>
        <v>134762.61194774476</v>
      </c>
    </row>
    <row r="13" spans="1:31" x14ac:dyDescent="0.35">
      <c r="A13" t="s">
        <v>751</v>
      </c>
      <c r="B13">
        <f>B9/B12*About!$A$84</f>
        <v>4.9370741187354737E-6</v>
      </c>
    </row>
    <row r="15" spans="1:31" x14ac:dyDescent="0.35">
      <c r="A15" s="1" t="s">
        <v>966</v>
      </c>
    </row>
    <row r="16" spans="1:31" x14ac:dyDescent="0.35">
      <c r="A16" t="s">
        <v>967</v>
      </c>
      <c r="B16" s="342">
        <v>2021</v>
      </c>
      <c r="C16">
        <v>2022</v>
      </c>
      <c r="D16" s="342">
        <v>2023</v>
      </c>
      <c r="E16">
        <v>2024</v>
      </c>
      <c r="F16" s="342">
        <v>2025</v>
      </c>
      <c r="G16">
        <v>2026</v>
      </c>
      <c r="H16" s="342">
        <v>2027</v>
      </c>
      <c r="I16">
        <v>2028</v>
      </c>
      <c r="J16" s="342">
        <v>2029</v>
      </c>
      <c r="K16">
        <v>2030</v>
      </c>
      <c r="L16" s="342">
        <v>2031</v>
      </c>
      <c r="M16">
        <v>2032</v>
      </c>
      <c r="N16" s="342">
        <v>2033</v>
      </c>
      <c r="O16">
        <v>2034</v>
      </c>
      <c r="P16" s="342">
        <v>2035</v>
      </c>
      <c r="Q16">
        <v>2036</v>
      </c>
      <c r="R16" s="342">
        <v>2037</v>
      </c>
      <c r="S16">
        <v>2038</v>
      </c>
      <c r="T16" s="342">
        <v>2039</v>
      </c>
      <c r="U16">
        <v>2040</v>
      </c>
      <c r="V16" s="342">
        <v>2041</v>
      </c>
      <c r="W16">
        <v>2042</v>
      </c>
      <c r="X16" s="342">
        <v>2043</v>
      </c>
      <c r="Y16">
        <v>2044</v>
      </c>
      <c r="Z16" s="342">
        <v>2045</v>
      </c>
      <c r="AA16">
        <v>2046</v>
      </c>
      <c r="AB16" s="342">
        <v>2047</v>
      </c>
      <c r="AC16">
        <v>2048</v>
      </c>
      <c r="AD16" s="342">
        <v>2049</v>
      </c>
      <c r="AE16">
        <v>2050</v>
      </c>
    </row>
    <row r="17" spans="1:31" x14ac:dyDescent="0.35">
      <c r="A17" t="s">
        <v>968</v>
      </c>
      <c r="B17" s="19">
        <v>0.05</v>
      </c>
      <c r="C17" s="19">
        <v>0.05</v>
      </c>
      <c r="D17" s="19">
        <v>0.05</v>
      </c>
      <c r="E17" s="19">
        <v>0.05</v>
      </c>
      <c r="F17" s="19">
        <v>0.05</v>
      </c>
      <c r="G17" s="19">
        <v>0.05</v>
      </c>
      <c r="H17" s="19">
        <v>0.05</v>
      </c>
      <c r="I17" s="19">
        <v>0.05</v>
      </c>
      <c r="J17" s="19">
        <v>0.05</v>
      </c>
      <c r="K17" s="19">
        <v>0.05</v>
      </c>
      <c r="L17" s="19">
        <v>0.05</v>
      </c>
      <c r="M17" s="19">
        <v>0.05</v>
      </c>
      <c r="N17" s="19">
        <v>0.05</v>
      </c>
      <c r="O17" s="19">
        <v>0.05</v>
      </c>
      <c r="P17" s="19">
        <v>0.05</v>
      </c>
      <c r="Q17" s="19">
        <v>0.05</v>
      </c>
      <c r="R17" s="19">
        <v>0.05</v>
      </c>
      <c r="S17" s="19">
        <v>0.05</v>
      </c>
      <c r="T17" s="19">
        <v>0.05</v>
      </c>
      <c r="U17" s="19">
        <v>0.05</v>
      </c>
      <c r="V17" s="19">
        <v>0.05</v>
      </c>
      <c r="W17" s="19">
        <v>0.05</v>
      </c>
      <c r="X17" s="19">
        <v>0.05</v>
      </c>
      <c r="Y17" s="19">
        <v>0.05</v>
      </c>
      <c r="Z17" s="19">
        <v>0.05</v>
      </c>
      <c r="AA17" s="19">
        <v>0.05</v>
      </c>
      <c r="AB17" s="19">
        <v>0.05</v>
      </c>
      <c r="AC17" s="19">
        <v>0.05</v>
      </c>
      <c r="AD17" s="19">
        <v>0.05</v>
      </c>
      <c r="AE17" s="19">
        <v>0.05</v>
      </c>
    </row>
    <row r="18" spans="1:31" x14ac:dyDescent="0.35">
      <c r="A18" t="s">
        <v>969</v>
      </c>
      <c r="B18" s="19">
        <v>0.95</v>
      </c>
      <c r="C18" s="19">
        <v>0.95</v>
      </c>
      <c r="D18" s="19">
        <v>0.95</v>
      </c>
      <c r="E18" s="19">
        <v>0.95</v>
      </c>
      <c r="F18" s="19">
        <v>0.85220289041672515</v>
      </c>
      <c r="G18" s="19">
        <v>0.75440578083345022</v>
      </c>
      <c r="H18" s="19">
        <v>0.6566086712501753</v>
      </c>
      <c r="I18" s="19">
        <v>0.55881156166690049</v>
      </c>
      <c r="J18" s="19">
        <v>0.46101445208362563</v>
      </c>
      <c r="K18" s="19">
        <v>0.36321734250035076</v>
      </c>
      <c r="L18" s="19">
        <v>0.26542023291707584</v>
      </c>
      <c r="M18" s="19">
        <v>0.16762312333380103</v>
      </c>
      <c r="N18" s="19">
        <v>0.16762312333380103</v>
      </c>
      <c r="O18" s="19">
        <v>0.16762312333380103</v>
      </c>
      <c r="P18" s="19">
        <v>0.16762312333380103</v>
      </c>
      <c r="Q18" s="19">
        <v>0.16762312333380103</v>
      </c>
      <c r="R18" s="19">
        <v>0.16762312333380103</v>
      </c>
      <c r="S18" s="19">
        <v>0.16762312333380103</v>
      </c>
      <c r="T18" s="19">
        <v>0.16762312333380103</v>
      </c>
      <c r="U18" s="19">
        <v>0.16762312333380103</v>
      </c>
      <c r="V18" s="19">
        <v>0.16762312333380103</v>
      </c>
      <c r="W18" s="19">
        <v>0.16762312333380103</v>
      </c>
      <c r="X18" s="19">
        <v>0.16762312333380103</v>
      </c>
      <c r="Y18" s="19">
        <v>0.16762312333380103</v>
      </c>
      <c r="Z18" s="19">
        <v>0.16762312333380103</v>
      </c>
      <c r="AA18" s="19">
        <v>0.16762312333380103</v>
      </c>
      <c r="AB18" s="19">
        <v>0.16762312333380103</v>
      </c>
      <c r="AC18" s="19">
        <v>0.16762312333380103</v>
      </c>
      <c r="AD18" s="19">
        <v>0.16762312333380103</v>
      </c>
      <c r="AE18" s="19">
        <v>0.16762312333380103</v>
      </c>
    </row>
    <row r="19" spans="1:31" x14ac:dyDescent="0.35">
      <c r="A19" t="s">
        <v>970</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row>
    <row r="20" spans="1:31" x14ac:dyDescent="0.35">
      <c r="A20" t="s">
        <v>971</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c r="AA20" s="19">
        <v>0</v>
      </c>
      <c r="AB20" s="19">
        <v>0</v>
      </c>
      <c r="AC20" s="19">
        <v>0</v>
      </c>
      <c r="AD20" s="19">
        <v>0</v>
      </c>
      <c r="AE20" s="19">
        <v>0</v>
      </c>
    </row>
    <row r="21" spans="1:31" x14ac:dyDescent="0.35">
      <c r="A21" t="s">
        <v>972</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Z21" s="19">
        <v>0</v>
      </c>
      <c r="AA21" s="19">
        <v>0</v>
      </c>
      <c r="AB21" s="19">
        <v>0</v>
      </c>
      <c r="AC21" s="19">
        <v>0</v>
      </c>
      <c r="AD21" s="19">
        <v>0</v>
      </c>
      <c r="AE21" s="19">
        <v>0</v>
      </c>
    </row>
    <row r="22" spans="1:31" x14ac:dyDescent="0.35">
      <c r="A22" t="s">
        <v>973</v>
      </c>
      <c r="B22" s="19">
        <v>0</v>
      </c>
      <c r="C22" s="19">
        <v>0</v>
      </c>
      <c r="D22" s="19">
        <v>0</v>
      </c>
      <c r="E22" s="19">
        <v>0</v>
      </c>
      <c r="F22" s="19">
        <v>9.7797109583274866E-2</v>
      </c>
      <c r="G22" s="19">
        <v>0.19559421916654973</v>
      </c>
      <c r="H22" s="19">
        <v>0.2933913287498246</v>
      </c>
      <c r="I22" s="19">
        <v>0.39118843833309946</v>
      </c>
      <c r="J22" s="19">
        <v>0.48898554791637433</v>
      </c>
      <c r="K22" s="19">
        <v>0.5867826574996492</v>
      </c>
      <c r="L22" s="19">
        <v>0.68457976708292412</v>
      </c>
      <c r="M22" s="19">
        <v>0.78237687666619893</v>
      </c>
      <c r="N22" s="19">
        <v>0.78237687666619893</v>
      </c>
      <c r="O22" s="19">
        <v>0.78237687666619893</v>
      </c>
      <c r="P22" s="19">
        <v>0.78237687666619893</v>
      </c>
      <c r="Q22" s="19">
        <v>0.78237687666619893</v>
      </c>
      <c r="R22" s="19">
        <v>0.78237687666619893</v>
      </c>
      <c r="S22" s="19">
        <v>0.78237687666619893</v>
      </c>
      <c r="T22" s="19">
        <v>0.78237687666619893</v>
      </c>
      <c r="U22" s="19">
        <v>0.78237687666619893</v>
      </c>
      <c r="V22" s="19">
        <v>0.78237687666619893</v>
      </c>
      <c r="W22" s="19">
        <v>0.78237687666619893</v>
      </c>
      <c r="X22" s="19">
        <v>0.78237687666619893</v>
      </c>
      <c r="Y22" s="19">
        <v>0.78237687666619893</v>
      </c>
      <c r="Z22" s="19">
        <v>0.78237687666619893</v>
      </c>
      <c r="AA22" s="19">
        <v>0.78237687666619893</v>
      </c>
      <c r="AB22" s="19">
        <v>0.78237687666619893</v>
      </c>
      <c r="AC22" s="19">
        <v>0.78237687666619893</v>
      </c>
      <c r="AD22" s="19">
        <v>0.78237687666619893</v>
      </c>
      <c r="AE22" s="19">
        <v>0.78237687666619893</v>
      </c>
    </row>
    <row r="23" spans="1:31" x14ac:dyDescent="0.35">
      <c r="A23" t="s">
        <v>974</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19">
        <v>0</v>
      </c>
      <c r="X23" s="19">
        <v>0</v>
      </c>
      <c r="Y23" s="19">
        <v>0</v>
      </c>
      <c r="Z23" s="19">
        <v>0</v>
      </c>
      <c r="AA23" s="19">
        <v>0</v>
      </c>
      <c r="AB23" s="19">
        <v>0</v>
      </c>
      <c r="AC23" s="19">
        <v>0</v>
      </c>
      <c r="AD23" s="19">
        <v>0</v>
      </c>
      <c r="AE23" s="19">
        <v>0</v>
      </c>
    </row>
    <row r="26" spans="1:31" x14ac:dyDescent="0.35">
      <c r="A26" s="1" t="s">
        <v>1040</v>
      </c>
    </row>
    <row r="27" spans="1:31" x14ac:dyDescent="0.35">
      <c r="A27" s="1" t="s">
        <v>1041</v>
      </c>
      <c r="B27" s="5">
        <f>SUM(B17,B22)/SUM('Inflation Reduction Act - Hydgn'!B17:B23)*Hydrogen!B32+'Inflation Reduction Act - Hydgn'!B18/SUM('Inflation Reduction Act - Hydgn'!B17:B23)*Hydrogen!B33+$F$7</f>
        <v>1.9050616963459127E-5</v>
      </c>
      <c r="C27" s="5">
        <f>SUM(C17,C22)/SUM('Inflation Reduction Act - Hydgn'!C17:C23)*Hydrogen!C32+'Inflation Reduction Act - Hydgn'!C18/SUM('Inflation Reduction Act - Hydgn'!C17:C23)*Hydrogen!C33+$F$7</f>
        <v>1.8916573426693187E-5</v>
      </c>
      <c r="D27" s="5">
        <f>SUM(D17,D22)/SUM('Inflation Reduction Act - Hydgn'!D17:D23)*Hydrogen!D32+'Inflation Reduction Act - Hydgn'!D18/SUM('Inflation Reduction Act - Hydgn'!D17:D23)*Hydrogen!D33+$F$7</f>
        <v>1.8782529889927266E-5</v>
      </c>
      <c r="E27" s="5">
        <f>SUM(E17,E22)/SUM('Inflation Reduction Act - Hydgn'!E17:E23)*Hydrogen!E32+'Inflation Reduction Act - Hydgn'!E18/SUM('Inflation Reduction Act - Hydgn'!E17:E23)*Hydrogen!E33+$F$7</f>
        <v>1.8648486353161346E-5</v>
      </c>
      <c r="F27" s="5">
        <f>SUM(F17,F22)/SUM('Inflation Reduction Act - Hydgn'!F17:F23)*Hydrogen!F32+'Inflation Reduction Act - Hydgn'!F18/SUM('Inflation Reduction Act - Hydgn'!F17:F23)*Hydrogen!F33+$F$7</f>
        <v>2.0732419274109603E-5</v>
      </c>
      <c r="G27" s="5">
        <f>SUM(G17,G22)/SUM('Inflation Reduction Act - Hydgn'!G17:G23)*Hydrogen!G32+'Inflation Reduction Act - Hydgn'!G18/SUM('Inflation Reduction Act - Hydgn'!G17:G23)*Hydrogen!G33+$F$7</f>
        <v>2.2448515591273248E-5</v>
      </c>
      <c r="H27" s="5">
        <f>SUM(H17,H22)/SUM('Inflation Reduction Act - Hydgn'!H17:H23)*Hydrogen!H32+'Inflation Reduction Act - Hydgn'!H18/SUM('Inflation Reduction Act - Hydgn'!H17:H23)*Hydrogen!H33+$F$7</f>
        <v>2.3796775304652286E-5</v>
      </c>
      <c r="I27" s="5">
        <f>SUM(I17,I22)/SUM('Inflation Reduction Act - Hydgn'!I17:I23)*Hydrogen!I32+'Inflation Reduction Act - Hydgn'!I18/SUM('Inflation Reduction Act - Hydgn'!I17:I23)*Hydrogen!I33+$F$7</f>
        <v>2.477719841424651E-5</v>
      </c>
      <c r="J27" s="5">
        <f>SUM(J17,J22)/SUM('Inflation Reduction Act - Hydgn'!J17:J23)*Hydrogen!J32+'Inflation Reduction Act - Hydgn'!J18/SUM('Inflation Reduction Act - Hydgn'!J17:J23)*Hydrogen!J33+$F$7</f>
        <v>2.5389784920056259E-5</v>
      </c>
      <c r="K27" s="5">
        <f>SUM(K17,K22)/SUM('Inflation Reduction Act - Hydgn'!K17:K23)*Hydrogen!K32+'Inflation Reduction Act - Hydgn'!K18/SUM('Inflation Reduction Act - Hydgn'!K17:K23)*Hydrogen!K33+$F$7</f>
        <v>2.5634534822081531E-5</v>
      </c>
      <c r="L27" s="5">
        <f>SUM(L17,L22)/SUM('Inflation Reduction Act - Hydgn'!L17:L23)*Hydrogen!L32+'Inflation Reduction Act - Hydgn'!L18/SUM('Inflation Reduction Act - Hydgn'!L17:L23)*Hydrogen!L33+$F$7</f>
        <v>2.6539022691555355E-5</v>
      </c>
      <c r="M27" s="5">
        <f>SUM(M17,M22)/SUM('Inflation Reduction Act - Hydgn'!M17:M23)*Hydrogen!M32+'Inflation Reduction Act - Hydgn'!M18/SUM('Inflation Reduction Act - Hydgn'!M17:M23)*Hydrogen!M33+$F$7</f>
        <v>2.7341611995470124E-5</v>
      </c>
      <c r="N27" s="5">
        <f>SUM(N17,N22)/SUM('Inflation Reduction Act - Hydgn'!N17:N23)*Hydrogen!N32+'Inflation Reduction Act - Hydgn'!N18/SUM('Inflation Reduction Act - Hydgn'!N17:N23)*Hydrogen!N33+$F$7</f>
        <v>2.6896765633911615E-5</v>
      </c>
      <c r="O27" s="5">
        <f>SUM(O17,O22)/SUM('Inflation Reduction Act - Hydgn'!O17:O23)*Hydrogen!O32+'Inflation Reduction Act - Hydgn'!O18/SUM('Inflation Reduction Act - Hydgn'!O17:O23)*Hydrogen!O33+$F$7</f>
        <v>2.6451919272353285E-5</v>
      </c>
      <c r="P27" s="5">
        <f>SUM(P17,P22)/SUM('Inflation Reduction Act - Hydgn'!P17:P23)*Hydrogen!P32+'Inflation Reduction Act - Hydgn'!P18/SUM('Inflation Reduction Act - Hydgn'!P17:P23)*Hydrogen!P33+$F$7</f>
        <v>2.6007072910794959E-5</v>
      </c>
      <c r="Q27" s="5">
        <f>SUM(Q17,Q22)/SUM('Inflation Reduction Act - Hydgn'!Q17:Q23)*Hydrogen!Q32+'Inflation Reduction Act - Hydgn'!Q18/SUM('Inflation Reduction Act - Hydgn'!Q17:Q23)*Hydrogen!Q33+$F$7</f>
        <v>2.5562226549236446E-5</v>
      </c>
      <c r="R27" s="5">
        <f>SUM(R17,R22)/SUM('Inflation Reduction Act - Hydgn'!R17:R23)*Hydrogen!R32+'Inflation Reduction Act - Hydgn'!R18/SUM('Inflation Reduction Act - Hydgn'!R17:R23)*Hydrogen!R33+$F$7</f>
        <v>2.511738018767812E-5</v>
      </c>
      <c r="S27" s="5">
        <f>SUM(S17,S22)/SUM('Inflation Reduction Act - Hydgn'!S17:S23)*Hydrogen!S32+'Inflation Reduction Act - Hydgn'!S18/SUM('Inflation Reduction Act - Hydgn'!S17:S23)*Hydrogen!S33+$F$7</f>
        <v>2.4672533826119794E-5</v>
      </c>
      <c r="T27" s="5">
        <f>SUM(T17,T22)/SUM('Inflation Reduction Act - Hydgn'!T17:T23)*Hydrogen!T32+'Inflation Reduction Act - Hydgn'!T18/SUM('Inflation Reduction Act - Hydgn'!T17:T23)*Hydrogen!T33+$F$7</f>
        <v>2.422768746456146E-5</v>
      </c>
      <c r="U27" s="5">
        <f>SUM(U17,U22)/SUM('Inflation Reduction Act - Hydgn'!U17:U23)*Hydrogen!U32+'Inflation Reduction Act - Hydgn'!U18/SUM('Inflation Reduction Act - Hydgn'!U17:U23)*Hydrogen!U33+$F$7</f>
        <v>2.3782841103002955E-5</v>
      </c>
      <c r="V27" s="5">
        <f>SUM(V17,V22)/SUM('Inflation Reduction Act - Hydgn'!V17:V23)*Hydrogen!V32+'Inflation Reduction Act - Hydgn'!V18/SUM('Inflation Reduction Act - Hydgn'!V17:V23)*Hydrogen!V33+$F$7</f>
        <v>2.3337994741444625E-5</v>
      </c>
      <c r="W27" s="5">
        <f>SUM(W17,W22)/SUM('Inflation Reduction Act - Hydgn'!W17:W23)*Hydrogen!W32+'Inflation Reduction Act - Hydgn'!W18/SUM('Inflation Reduction Act - Hydgn'!W17:W23)*Hydrogen!W33+$F$7</f>
        <v>2.2893148379886295E-5</v>
      </c>
      <c r="X27" s="5">
        <f>SUM(X17,X22)/SUM('Inflation Reduction Act - Hydgn'!X17:X23)*Hydrogen!X32+'Inflation Reduction Act - Hydgn'!X18/SUM('Inflation Reduction Act - Hydgn'!X17:X23)*Hydrogen!X33+$F$7</f>
        <v>2.2448302018327786E-5</v>
      </c>
      <c r="Y27" s="5">
        <f>SUM(Y17,Y22)/SUM('Inflation Reduction Act - Hydgn'!Y17:Y23)*Hydrogen!Y32+'Inflation Reduction Act - Hydgn'!Y18/SUM('Inflation Reduction Act - Hydgn'!Y17:Y23)*Hydrogen!Y33+$F$7</f>
        <v>2.200345565676946E-5</v>
      </c>
      <c r="Z27" s="5">
        <f>SUM(Z17,Z22)/SUM('Inflation Reduction Act - Hydgn'!Z17:Z23)*Hydrogen!Z32+'Inflation Reduction Act - Hydgn'!Z18/SUM('Inflation Reduction Act - Hydgn'!Z17:Z23)*Hydrogen!Z33+$F$7</f>
        <v>2.155860929521113E-5</v>
      </c>
      <c r="AA27" s="5">
        <f>SUM(AA17,AA22)/SUM('Inflation Reduction Act - Hydgn'!AA17:AA23)*Hydrogen!AA32+'Inflation Reduction Act - Hydgn'!AA18/SUM('Inflation Reduction Act - Hydgn'!AA17:AA23)*Hydrogen!AA33+$F$7</f>
        <v>2.11137629336528E-5</v>
      </c>
      <c r="AB27" s="5">
        <f>SUM(AB17,AB22)/SUM('Inflation Reduction Act - Hydgn'!AB17:AB23)*Hydrogen!AB32+'Inflation Reduction Act - Hydgn'!AB18/SUM('Inflation Reduction Act - Hydgn'!AB17:AB23)*Hydrogen!AB33+$F$7</f>
        <v>2.0668916572094291E-5</v>
      </c>
      <c r="AC27" s="5">
        <f>SUM(AC17,AC22)/SUM('Inflation Reduction Act - Hydgn'!AC17:AC23)*Hydrogen!AC32+'Inflation Reduction Act - Hydgn'!AC18/SUM('Inflation Reduction Act - Hydgn'!AC17:AC23)*Hydrogen!AC33+$F$7</f>
        <v>2.0224070210535965E-5</v>
      </c>
      <c r="AD27" s="5">
        <f>SUM(AD17,AD22)/SUM('Inflation Reduction Act - Hydgn'!AD17:AD23)*Hydrogen!AD32+'Inflation Reduction Act - Hydgn'!AD18/SUM('Inflation Reduction Act - Hydgn'!AD17:AD23)*Hydrogen!AD33+$F$7</f>
        <v>1.9779223848977635E-5</v>
      </c>
      <c r="AE27" s="5">
        <f>SUM(AE17,AE22)/SUM('Inflation Reduction Act - Hydgn'!AE17:AE23)*Hydrogen!AE32+'Inflation Reduction Act - Hydgn'!AE18/SUM('Inflation Reduction Act - Hydgn'!AE17:AE23)*Hydrogen!AE33+$F$7</f>
        <v>1.9334377487419126E-5</v>
      </c>
    </row>
    <row r="28" spans="1:31" x14ac:dyDescent="0.35">
      <c r="A28" s="1" t="s">
        <v>1042</v>
      </c>
      <c r="B28" s="5">
        <f>Hydrogen!B33+$F$7</f>
        <v>1.7540526492549825E-5</v>
      </c>
      <c r="C28" s="5">
        <f>Hydrogen!C33+$F$7</f>
        <v>1.7500513496500297E-5</v>
      </c>
      <c r="D28" s="5">
        <f>Hydrogen!D33+$F$7</f>
        <v>1.7460500500450769E-5</v>
      </c>
      <c r="E28" s="5">
        <f>Hydrogen!E33+$F$7</f>
        <v>1.742048750440124E-5</v>
      </c>
      <c r="F28" s="5">
        <f>Hydrogen!F33+$F$7</f>
        <v>1.7380474508351712E-5</v>
      </c>
      <c r="G28" s="5">
        <f>Hydrogen!G33+$F$7</f>
        <v>1.734046151230217E-5</v>
      </c>
      <c r="H28" s="5">
        <f>Hydrogen!H33+$F$7</f>
        <v>1.7300448516252642E-5</v>
      </c>
      <c r="I28" s="5">
        <f>Hydrogen!I33+$F$7</f>
        <v>1.7260435520203113E-5</v>
      </c>
      <c r="J28" s="5">
        <f>Hydrogen!J33+$F$7</f>
        <v>1.7220422524153585E-5</v>
      </c>
      <c r="K28" s="5">
        <f>Hydrogen!K33+$F$7</f>
        <v>1.7180409528104053E-5</v>
      </c>
      <c r="L28" s="5">
        <f>Hydrogen!L33+$F$7</f>
        <v>1.7169205889210186E-5</v>
      </c>
      <c r="M28" s="5">
        <f>Hydrogen!M33+$F$7</f>
        <v>1.7158002250316318E-5</v>
      </c>
      <c r="N28" s="5">
        <f>Hydrogen!N33+$F$7</f>
        <v>1.714679861142245E-5</v>
      </c>
      <c r="O28" s="5">
        <f>Hydrogen!O33+$F$7</f>
        <v>1.7135594972528579E-5</v>
      </c>
      <c r="P28" s="5">
        <f>Hydrogen!P33+$F$7</f>
        <v>1.7124391333634711E-5</v>
      </c>
      <c r="Q28" s="5">
        <f>Hydrogen!Q33+$F$7</f>
        <v>1.7113187694740843E-5</v>
      </c>
      <c r="R28" s="5">
        <f>Hydrogen!R33+$F$7</f>
        <v>1.7101984055846976E-5</v>
      </c>
      <c r="S28" s="5">
        <f>Hydrogen!S33+$F$7</f>
        <v>1.7090780416953104E-5</v>
      </c>
      <c r="T28" s="5">
        <f>Hydrogen!T33+$F$7</f>
        <v>1.7079576778059237E-5</v>
      </c>
      <c r="U28" s="5">
        <f>Hydrogen!U33+$F$7</f>
        <v>1.7068373139165369E-5</v>
      </c>
      <c r="V28" s="5">
        <f>Hydrogen!V33+$F$7</f>
        <v>1.7057169500271501E-5</v>
      </c>
      <c r="W28" s="5">
        <f>Hydrogen!W33+$F$7</f>
        <v>1.704596586137763E-5</v>
      </c>
      <c r="X28" s="5">
        <f>Hydrogen!X33+$F$7</f>
        <v>1.7034762222483762E-5</v>
      </c>
      <c r="Y28" s="5">
        <f>Hydrogen!Y33+$F$7</f>
        <v>1.7023558583589894E-5</v>
      </c>
      <c r="Z28" s="5">
        <f>Hydrogen!Z33+$F$7</f>
        <v>1.7012354944696026E-5</v>
      </c>
      <c r="AA28" s="5">
        <f>Hydrogen!AA33+$F$7</f>
        <v>1.7001151305802155E-5</v>
      </c>
      <c r="AB28" s="5">
        <f>Hydrogen!AB33+$F$7</f>
        <v>1.6989947666908287E-5</v>
      </c>
      <c r="AC28" s="5">
        <f>Hydrogen!AC33+$F$7</f>
        <v>1.697874402801442E-5</v>
      </c>
      <c r="AD28" s="5">
        <f>Hydrogen!AD33+$F$7</f>
        <v>1.6967540389120552E-5</v>
      </c>
      <c r="AE28" s="5">
        <f>Hydrogen!AE33+$F$7</f>
        <v>1.6956336750226684E-5</v>
      </c>
    </row>
    <row r="29" spans="1:31" x14ac:dyDescent="0.35">
      <c r="A29" s="1" t="s">
        <v>1000</v>
      </c>
      <c r="B29">
        <f>Hydrogen!B38+$F$7</f>
        <v>6.9760514842380218E-5</v>
      </c>
      <c r="C29">
        <f>Hydrogen!C38+$F$7</f>
        <v>7.9893212965134015E-5</v>
      </c>
      <c r="D29">
        <f>Hydrogen!D38+$F$7</f>
        <v>7.4023569965738227E-5</v>
      </c>
      <c r="E29">
        <f>Hydrogen!E38+$F$7</f>
        <v>7.1385528168256996E-5</v>
      </c>
      <c r="F29">
        <f>Hydrogen!F38+$F$7</f>
        <v>6.9604849954957131E-5</v>
      </c>
      <c r="G29">
        <f>Hydrogen!G38+$F$7</f>
        <v>6.841773114609059E-5</v>
      </c>
      <c r="H29">
        <f>Hydrogen!H38+$F$7</f>
        <v>6.7560367561909197E-5</v>
      </c>
      <c r="I29">
        <f>Hydrogen!I38+$F$7</f>
        <v>6.703275920241295E-5</v>
      </c>
      <c r="J29">
        <f>Hydrogen!J38+$F$7</f>
        <v>6.6703003977727776E-5</v>
      </c>
      <c r="K29">
        <f>Hydrogen!K38+$F$7</f>
        <v>6.6439199797979653E-5</v>
      </c>
      <c r="L29">
        <f>Hydrogen!L38+$F$7</f>
        <v>6.6175395618231503E-5</v>
      </c>
      <c r="M29">
        <f>Hydrogen!M38+$F$7</f>
        <v>6.5977542483420431E-5</v>
      </c>
      <c r="N29">
        <f>Hydrogen!N38+$F$7</f>
        <v>6.5779689348609331E-5</v>
      </c>
      <c r="O29">
        <f>Hydrogen!O38+$F$7</f>
        <v>6.5515885168861208E-5</v>
      </c>
      <c r="P29">
        <f>Hydrogen!P38+$F$7</f>
        <v>6.5252080989113085E-5</v>
      </c>
      <c r="Q29">
        <f>Hydrogen!Q38+$F$7</f>
        <v>6.5252080989113085E-5</v>
      </c>
      <c r="R29">
        <f>Hydrogen!R38+$F$7</f>
        <v>6.5252080989113085E-5</v>
      </c>
      <c r="S29">
        <f>Hydrogen!S38+$F$7</f>
        <v>6.5252080989113085E-5</v>
      </c>
      <c r="T29">
        <f>Hydrogen!T38+$F$7</f>
        <v>6.5252080989113085E-5</v>
      </c>
      <c r="U29">
        <f>Hydrogen!U38+$F$7</f>
        <v>6.5252080989113085E-5</v>
      </c>
      <c r="V29">
        <f>Hydrogen!V38+$F$7</f>
        <v>6.5252080989113085E-5</v>
      </c>
      <c r="W29">
        <f>Hydrogen!W38+$F$7</f>
        <v>6.5252080989113085E-5</v>
      </c>
      <c r="X29">
        <f>Hydrogen!X38+$F$7</f>
        <v>6.5252080989113085E-5</v>
      </c>
      <c r="Y29">
        <f>Hydrogen!Y38+$F$7</f>
        <v>6.5252080989113085E-5</v>
      </c>
      <c r="Z29">
        <f>Hydrogen!Z38+$F$7</f>
        <v>6.5252080989113085E-5</v>
      </c>
      <c r="AA29">
        <f>Hydrogen!AA38+$F$7</f>
        <v>6.5252080989113085E-5</v>
      </c>
      <c r="AB29">
        <f>Hydrogen!AB38+$F$7</f>
        <v>6.5252080989113085E-5</v>
      </c>
      <c r="AC29">
        <f>Hydrogen!AC38+$F$7</f>
        <v>6.5252080989113085E-5</v>
      </c>
      <c r="AD29">
        <f>Hydrogen!AD38+$F$7</f>
        <v>6.5252080989113085E-5</v>
      </c>
      <c r="AE29">
        <f>Hydrogen!AE38+$F$7</f>
        <v>6.5252080989113085E-5</v>
      </c>
    </row>
    <row r="31" spans="1:31" x14ac:dyDescent="0.35">
      <c r="B31" s="342">
        <v>2021</v>
      </c>
      <c r="C31">
        <v>2022</v>
      </c>
      <c r="D31" s="342">
        <v>2023</v>
      </c>
      <c r="E31">
        <v>2024</v>
      </c>
      <c r="F31" s="342">
        <v>2025</v>
      </c>
      <c r="G31">
        <v>2026</v>
      </c>
      <c r="H31" s="342">
        <v>2027</v>
      </c>
      <c r="I31">
        <v>2028</v>
      </c>
      <c r="J31" s="342">
        <v>2029</v>
      </c>
      <c r="K31">
        <v>2030</v>
      </c>
      <c r="L31" s="342">
        <v>2031</v>
      </c>
      <c r="M31">
        <v>2032</v>
      </c>
      <c r="N31" s="342">
        <v>2033</v>
      </c>
      <c r="O31">
        <v>2034</v>
      </c>
      <c r="P31" s="342">
        <v>2035</v>
      </c>
      <c r="Q31">
        <v>2036</v>
      </c>
      <c r="R31" s="342">
        <v>2037</v>
      </c>
      <c r="S31">
        <v>2038</v>
      </c>
      <c r="T31" s="342">
        <v>2039</v>
      </c>
      <c r="U31">
        <v>2040</v>
      </c>
      <c r="V31" s="342">
        <v>2041</v>
      </c>
      <c r="W31">
        <v>2042</v>
      </c>
      <c r="X31" s="342">
        <v>2043</v>
      </c>
      <c r="Y31">
        <v>2044</v>
      </c>
      <c r="Z31" s="342">
        <v>2045</v>
      </c>
      <c r="AA31">
        <v>2046</v>
      </c>
      <c r="AB31" s="342">
        <v>2047</v>
      </c>
      <c r="AC31">
        <v>2048</v>
      </c>
      <c r="AD31" s="342">
        <v>2049</v>
      </c>
      <c r="AE31">
        <v>2050</v>
      </c>
    </row>
    <row r="32" spans="1:31" x14ac:dyDescent="0.35">
      <c r="A32" s="1" t="s">
        <v>1045</v>
      </c>
      <c r="B32">
        <v>0</v>
      </c>
      <c r="C32">
        <v>0</v>
      </c>
      <c r="D32">
        <v>0</v>
      </c>
      <c r="E32">
        <v>0</v>
      </c>
      <c r="F32">
        <f>F22/$M$22</f>
        <v>0.125</v>
      </c>
      <c r="G32">
        <f t="shared" ref="G32:M32" si="0">G22/$M$22</f>
        <v>0.25</v>
      </c>
      <c r="H32">
        <f t="shared" si="0"/>
        <v>0.375</v>
      </c>
      <c r="I32">
        <f t="shared" si="0"/>
        <v>0.5</v>
      </c>
      <c r="J32">
        <f t="shared" si="0"/>
        <v>0.625</v>
      </c>
      <c r="K32">
        <f t="shared" si="0"/>
        <v>0.75</v>
      </c>
      <c r="L32">
        <f t="shared" si="0"/>
        <v>0.87500000000000011</v>
      </c>
      <c r="M32">
        <f t="shared" si="0"/>
        <v>1</v>
      </c>
      <c r="N32">
        <v>0</v>
      </c>
      <c r="O32">
        <v>0</v>
      </c>
      <c r="P32">
        <v>0</v>
      </c>
      <c r="Q32">
        <v>0</v>
      </c>
      <c r="R32">
        <v>0</v>
      </c>
      <c r="S32">
        <v>0</v>
      </c>
      <c r="T32">
        <v>0</v>
      </c>
      <c r="U32">
        <v>0</v>
      </c>
      <c r="V32">
        <v>0</v>
      </c>
      <c r="W32">
        <v>0</v>
      </c>
      <c r="X32">
        <v>0</v>
      </c>
      <c r="Y32">
        <v>0</v>
      </c>
      <c r="Z32">
        <v>0</v>
      </c>
      <c r="AA32">
        <v>0</v>
      </c>
      <c r="AB32">
        <v>0</v>
      </c>
      <c r="AC32">
        <v>0</v>
      </c>
      <c r="AD32">
        <v>0</v>
      </c>
      <c r="AE32">
        <v>0</v>
      </c>
    </row>
    <row r="33" spans="1:31" x14ac:dyDescent="0.35">
      <c r="A33" s="1" t="s">
        <v>1046</v>
      </c>
      <c r="B33">
        <f t="shared" ref="B33:W33" si="1">IFERROR(IF(A33=1,1,INDEX($B$32:$AE$32,MATCH((B31-10),$B$31:$AE$31,0))),0)</f>
        <v>0</v>
      </c>
      <c r="C33">
        <f t="shared" si="1"/>
        <v>0</v>
      </c>
      <c r="D33">
        <f t="shared" si="1"/>
        <v>0</v>
      </c>
      <c r="E33">
        <f t="shared" si="1"/>
        <v>0</v>
      </c>
      <c r="F33">
        <f t="shared" si="1"/>
        <v>0</v>
      </c>
      <c r="G33">
        <f t="shared" si="1"/>
        <v>0</v>
      </c>
      <c r="H33">
        <f t="shared" si="1"/>
        <v>0</v>
      </c>
      <c r="I33">
        <f t="shared" si="1"/>
        <v>0</v>
      </c>
      <c r="J33">
        <f t="shared" si="1"/>
        <v>0</v>
      </c>
      <c r="K33">
        <f t="shared" si="1"/>
        <v>0</v>
      </c>
      <c r="L33">
        <f t="shared" si="1"/>
        <v>0</v>
      </c>
      <c r="M33">
        <f t="shared" si="1"/>
        <v>0</v>
      </c>
      <c r="N33">
        <f t="shared" si="1"/>
        <v>0</v>
      </c>
      <c r="O33">
        <f t="shared" si="1"/>
        <v>0</v>
      </c>
      <c r="P33">
        <f t="shared" si="1"/>
        <v>0.125</v>
      </c>
      <c r="Q33">
        <f t="shared" si="1"/>
        <v>0.25</v>
      </c>
      <c r="R33">
        <f t="shared" si="1"/>
        <v>0.375</v>
      </c>
      <c r="S33">
        <f t="shared" si="1"/>
        <v>0.5</v>
      </c>
      <c r="T33">
        <f t="shared" si="1"/>
        <v>0.625</v>
      </c>
      <c r="U33">
        <f t="shared" si="1"/>
        <v>0.75</v>
      </c>
      <c r="V33">
        <f t="shared" si="1"/>
        <v>0.87500000000000011</v>
      </c>
      <c r="W33">
        <f t="shared" si="1"/>
        <v>1</v>
      </c>
      <c r="X33">
        <f>IFERROR(IF(W33=1,1,INDEX($B$32:$AE$32,MATCH((X31-10),$B$31:$AE$31,0))),0)</f>
        <v>1</v>
      </c>
      <c r="Y33">
        <f t="shared" ref="Y33:AE33" si="2">IFERROR(IF(X33=1,1,INDEX($B$32:$AE$32,MATCH((Y31-10),$B$31:$AE$31,0))),0)</f>
        <v>1</v>
      </c>
      <c r="Z33">
        <f t="shared" si="2"/>
        <v>1</v>
      </c>
      <c r="AA33">
        <f t="shared" si="2"/>
        <v>1</v>
      </c>
      <c r="AB33">
        <f t="shared" si="2"/>
        <v>1</v>
      </c>
      <c r="AC33">
        <f t="shared" si="2"/>
        <v>1</v>
      </c>
      <c r="AD33">
        <f t="shared" si="2"/>
        <v>1</v>
      </c>
      <c r="AE33">
        <f t="shared" si="2"/>
        <v>1</v>
      </c>
    </row>
    <row r="35" spans="1:31" x14ac:dyDescent="0.35">
      <c r="A35" s="1" t="s">
        <v>1044</v>
      </c>
    </row>
    <row r="36" spans="1:31" x14ac:dyDescent="0.35">
      <c r="A36" s="1" t="s">
        <v>1041</v>
      </c>
      <c r="B36" s="5">
        <v>0</v>
      </c>
      <c r="C36" s="5">
        <v>0</v>
      </c>
      <c r="D36" s="5">
        <v>0</v>
      </c>
      <c r="E36" s="5">
        <v>0</v>
      </c>
      <c r="F36" s="5">
        <f>(SUM(F17,F22)/SUM('Inflation Reduction Act - Hydgn'!F17:F23)*($B$7)+'Inflation Reduction Act - Hydgn'!F18/SUM('Inflation Reduction Act - Hydgn'!F17:F23)*($B$13))*(1-F33)</f>
        <v>7.126129972377964E-6</v>
      </c>
      <c r="G36" s="5">
        <f>(SUM(G17,G22)/SUM('Inflation Reduction Act - Hydgn'!G17:G23)*($B$7)+'Inflation Reduction Act - Hydgn'!G18/SUM('Inflation Reduction Act - Hydgn'!G17:G23)*($B$13))*(1-G33)</f>
        <v>8.5746247082101339E-6</v>
      </c>
      <c r="H36" s="5">
        <f>(SUM(H17,H22)/SUM('Inflation Reduction Act - Hydgn'!H17:H23)*($B$7)+'Inflation Reduction Act - Hydgn'!H18/SUM('Inflation Reduction Act - Hydgn'!H17:H23)*($B$13))*(1-H33)</f>
        <v>1.0023119444042304E-5</v>
      </c>
      <c r="I36" s="5">
        <f>(SUM(I17,I22)/SUM('Inflation Reduction Act - Hydgn'!I17:I23)*($B$7)+'Inflation Reduction Act - Hydgn'!I18/SUM('Inflation Reduction Act - Hydgn'!I17:I23)*($B$13))*(1-I33)</f>
        <v>1.1471614179874475E-5</v>
      </c>
      <c r="J36" s="5">
        <f>(SUM(J17,J22)/SUM('Inflation Reduction Act - Hydgn'!J17:J23)*($B$7)+'Inflation Reduction Act - Hydgn'!J18/SUM('Inflation Reduction Act - Hydgn'!J17:J23)*($B$13))*(1-J33)</f>
        <v>1.2920108915706645E-5</v>
      </c>
      <c r="K36" s="5">
        <f>(SUM(K17,K22)/SUM('Inflation Reduction Act - Hydgn'!K17:K23)*($B$7)+'Inflation Reduction Act - Hydgn'!K18/SUM('Inflation Reduction Act - Hydgn'!K17:K23)*($B$13))*(1-K33)</f>
        <v>1.4368603651538814E-5</v>
      </c>
      <c r="L36" s="5">
        <f>(SUM(L17,L22)/SUM('Inflation Reduction Act - Hydgn'!L17:L23)*($B$7)+'Inflation Reduction Act - Hydgn'!L18/SUM('Inflation Reduction Act - Hydgn'!L17:L23)*($B$13))*(1-L33)</f>
        <v>1.5817098387370985E-5</v>
      </c>
      <c r="M36" s="5">
        <f>(SUM(M17,M22)/SUM('Inflation Reduction Act - Hydgn'!M17:M23)*($B$7)+'Inflation Reduction Act - Hydgn'!M18/SUM('Inflation Reduction Act - Hydgn'!M17:M23)*($B$13))*(1-M33)</f>
        <v>1.7265593123203155E-5</v>
      </c>
      <c r="N36" s="5">
        <f>(SUM(N17,N22)/SUM('Inflation Reduction Act - Hydgn'!N17:N23)*($B$7)+'Inflation Reduction Act - Hydgn'!N18/SUM('Inflation Reduction Act - Hydgn'!N17:N23)*($B$13))*(1-N33)</f>
        <v>1.7265593123203155E-5</v>
      </c>
      <c r="O36" s="5">
        <f>(SUM(O17,O22)/SUM('Inflation Reduction Act - Hydgn'!O17:O23)*($B$7)+'Inflation Reduction Act - Hydgn'!O18/SUM('Inflation Reduction Act - Hydgn'!O17:O23)*($B$13))*(1-O33)</f>
        <v>1.7265593123203155E-5</v>
      </c>
      <c r="P36" s="5">
        <f>(SUM(P17,P22)/SUM('Inflation Reduction Act - Hydgn'!P17:P23)*($B$7)+'Inflation Reduction Act - Hydgn'!P18/SUM('Inflation Reduction Act - Hydgn'!P17:P23)*($B$13))*(1-P33)</f>
        <v>1.510739398280276E-5</v>
      </c>
      <c r="Q36" s="5">
        <f>(SUM(Q17,Q22)/SUM('Inflation Reduction Act - Hydgn'!Q17:Q23)*($B$7)+'Inflation Reduction Act - Hydgn'!Q18/SUM('Inflation Reduction Act - Hydgn'!Q17:Q23)*($B$13))*(1-Q33)</f>
        <v>1.2949194842402365E-5</v>
      </c>
      <c r="R36" s="5">
        <f>(SUM(R17,R22)/SUM('Inflation Reduction Act - Hydgn'!R17:R23)*($B$7)+'Inflation Reduction Act - Hydgn'!R18/SUM('Inflation Reduction Act - Hydgn'!R17:R23)*($B$13))*(1-R33)</f>
        <v>1.0790995702001972E-5</v>
      </c>
      <c r="S36" s="5">
        <f>(SUM(S17,S22)/SUM('Inflation Reduction Act - Hydgn'!S17:S23)*($B$7)+'Inflation Reduction Act - Hydgn'!S18/SUM('Inflation Reduction Act - Hydgn'!S17:S23)*($B$13))*(1-S33)</f>
        <v>8.6327965616015775E-6</v>
      </c>
      <c r="T36" s="5">
        <f>(SUM(T17,T22)/SUM('Inflation Reduction Act - Hydgn'!T17:T23)*($B$7)+'Inflation Reduction Act - Hydgn'!T18/SUM('Inflation Reduction Act - Hydgn'!T17:T23)*($B$13))*(1-T33)</f>
        <v>6.4745974212011827E-6</v>
      </c>
      <c r="U36" s="5">
        <f>(SUM(U17,U22)/SUM('Inflation Reduction Act - Hydgn'!U17:U23)*($B$7)+'Inflation Reduction Act - Hydgn'!U18/SUM('Inflation Reduction Act - Hydgn'!U17:U23)*($B$13))*(1-U33)</f>
        <v>4.3163982808007887E-6</v>
      </c>
      <c r="V36" s="5">
        <f>(SUM(V17,V22)/SUM('Inflation Reduction Act - Hydgn'!V17:V23)*($B$7)+'Inflation Reduction Act - Hydgn'!V18/SUM('Inflation Reduction Act - Hydgn'!V17:V23)*($B$13))*(1-V33)</f>
        <v>2.1581991404003923E-6</v>
      </c>
      <c r="W36" s="5">
        <f>(SUM(W17,W22)/SUM('Inflation Reduction Act - Hydgn'!W17:W23)*($B$7)+'Inflation Reduction Act - Hydgn'!W18/SUM('Inflation Reduction Act - Hydgn'!W17:W23)*($B$13))*(1-W33)</f>
        <v>0</v>
      </c>
      <c r="X36" s="5">
        <f>(SUM(X17,X22)/SUM('Inflation Reduction Act - Hydgn'!X17:X23)*($B$7)+'Inflation Reduction Act - Hydgn'!X18/SUM('Inflation Reduction Act - Hydgn'!X17:X23)*($B$13))*(1-X33)</f>
        <v>0</v>
      </c>
      <c r="Y36" s="5">
        <f>(SUM(Y17,Y22)/SUM('Inflation Reduction Act - Hydgn'!Y17:Y23)*($B$7)+'Inflation Reduction Act - Hydgn'!Y18/SUM('Inflation Reduction Act - Hydgn'!Y17:Y23)*($B$13))*(1-Y33)</f>
        <v>0</v>
      </c>
      <c r="Z36" s="5">
        <f>(SUM(Z17,Z22)/SUM('Inflation Reduction Act - Hydgn'!Z17:Z23)*($B$7)+'Inflation Reduction Act - Hydgn'!Z18/SUM('Inflation Reduction Act - Hydgn'!Z17:Z23)*($B$13))*(1-Z33)</f>
        <v>0</v>
      </c>
      <c r="AA36" s="5">
        <f>(SUM(AA17,AA22)/SUM('Inflation Reduction Act - Hydgn'!AA17:AA23)*($B$7)+'Inflation Reduction Act - Hydgn'!AA18/SUM('Inflation Reduction Act - Hydgn'!AA17:AA23)*($B$13))*(1-AA33)</f>
        <v>0</v>
      </c>
      <c r="AB36" s="5">
        <f>(SUM(AB17,AB22)/SUM('Inflation Reduction Act - Hydgn'!AB17:AB23)*($B$7)+'Inflation Reduction Act - Hydgn'!AB18/SUM('Inflation Reduction Act - Hydgn'!AB17:AB23)*($B$13))*(1-AB33)</f>
        <v>0</v>
      </c>
      <c r="AC36" s="5">
        <f>(SUM(AC17,AC22)/SUM('Inflation Reduction Act - Hydgn'!AC17:AC23)*($B$7)+'Inflation Reduction Act - Hydgn'!AC18/SUM('Inflation Reduction Act - Hydgn'!AC17:AC23)*($B$13))*(1-AC33)</f>
        <v>0</v>
      </c>
      <c r="AD36" s="5">
        <f>(SUM(AD17,AD22)/SUM('Inflation Reduction Act - Hydgn'!AD17:AD23)*($B$7)+'Inflation Reduction Act - Hydgn'!AD18/SUM('Inflation Reduction Act - Hydgn'!AD17:AD23)*($B$13))*(1-AD33)</f>
        <v>0</v>
      </c>
      <c r="AE36" s="5">
        <f>(SUM(AE17,AE22)/SUM('Inflation Reduction Act - Hydgn'!AE17:AE23)*($B$7)+'Inflation Reduction Act - Hydgn'!AE18/SUM('Inflation Reduction Act - Hydgn'!AE17:AE23)*($B$13))*(1-AE33)</f>
        <v>0</v>
      </c>
    </row>
    <row r="37" spans="1:31" x14ac:dyDescent="0.35">
      <c r="A37" s="1" t="s">
        <v>1042</v>
      </c>
      <c r="B37" s="5">
        <v>0</v>
      </c>
      <c r="C37" s="5">
        <v>0</v>
      </c>
      <c r="D37" s="5">
        <v>0</v>
      </c>
      <c r="E37" s="5">
        <v>0</v>
      </c>
      <c r="F37" s="5">
        <f t="shared" ref="E37:AE37" si="3">$B$13*(1-F33)</f>
        <v>4.9370741187354737E-6</v>
      </c>
      <c r="G37" s="5">
        <f t="shared" si="3"/>
        <v>4.9370741187354737E-6</v>
      </c>
      <c r="H37" s="5">
        <f t="shared" si="3"/>
        <v>4.9370741187354737E-6</v>
      </c>
      <c r="I37" s="5">
        <f t="shared" si="3"/>
        <v>4.9370741187354737E-6</v>
      </c>
      <c r="J37" s="5">
        <f t="shared" si="3"/>
        <v>4.9370741187354737E-6</v>
      </c>
      <c r="K37" s="5">
        <f t="shared" si="3"/>
        <v>4.9370741187354737E-6</v>
      </c>
      <c r="L37" s="5">
        <f t="shared" si="3"/>
        <v>4.9370741187354737E-6</v>
      </c>
      <c r="M37" s="5">
        <f t="shared" si="3"/>
        <v>4.9370741187354737E-6</v>
      </c>
      <c r="N37" s="5">
        <f t="shared" si="3"/>
        <v>4.9370741187354737E-6</v>
      </c>
      <c r="O37" s="5">
        <f t="shared" si="3"/>
        <v>4.9370741187354737E-6</v>
      </c>
      <c r="P37" s="5">
        <f t="shared" si="3"/>
        <v>4.3199398538935397E-6</v>
      </c>
      <c r="Q37" s="5">
        <f t="shared" si="3"/>
        <v>3.7028055890516053E-6</v>
      </c>
      <c r="R37" s="5">
        <f t="shared" si="3"/>
        <v>3.0856713242096708E-6</v>
      </c>
      <c r="S37" s="5">
        <f t="shared" si="3"/>
        <v>2.4685370593677368E-6</v>
      </c>
      <c r="T37" s="5">
        <f t="shared" si="3"/>
        <v>1.8514027945258026E-6</v>
      </c>
      <c r="U37" s="5">
        <f t="shared" si="3"/>
        <v>1.2342685296838684E-6</v>
      </c>
      <c r="V37" s="5">
        <f t="shared" si="3"/>
        <v>6.1713426484193368E-7</v>
      </c>
      <c r="W37" s="5">
        <f t="shared" si="3"/>
        <v>0</v>
      </c>
      <c r="X37" s="5">
        <f t="shared" si="3"/>
        <v>0</v>
      </c>
      <c r="Y37" s="5">
        <f t="shared" si="3"/>
        <v>0</v>
      </c>
      <c r="Z37" s="5">
        <f t="shared" si="3"/>
        <v>0</v>
      </c>
      <c r="AA37" s="5">
        <f t="shared" si="3"/>
        <v>0</v>
      </c>
      <c r="AB37" s="5">
        <f t="shared" si="3"/>
        <v>0</v>
      </c>
      <c r="AC37" s="5">
        <f t="shared" si="3"/>
        <v>0</v>
      </c>
      <c r="AD37" s="5">
        <f t="shared" si="3"/>
        <v>0</v>
      </c>
      <c r="AE37" s="5">
        <f t="shared" si="3"/>
        <v>0</v>
      </c>
    </row>
    <row r="38" spans="1:31" x14ac:dyDescent="0.35">
      <c r="A38" s="1" t="s">
        <v>1000</v>
      </c>
      <c r="B38" s="5">
        <v>0</v>
      </c>
      <c r="C38" s="5">
        <v>0</v>
      </c>
      <c r="D38" s="5">
        <v>0</v>
      </c>
      <c r="E38" s="5">
        <v>0</v>
      </c>
      <c r="F38" s="5">
        <f t="shared" ref="E38:AE38" si="4">$B$13*(1-F33)</f>
        <v>4.9370741187354737E-6</v>
      </c>
      <c r="G38" s="5">
        <f t="shared" si="4"/>
        <v>4.9370741187354737E-6</v>
      </c>
      <c r="H38" s="5">
        <f t="shared" si="4"/>
        <v>4.9370741187354737E-6</v>
      </c>
      <c r="I38" s="5">
        <f t="shared" si="4"/>
        <v>4.9370741187354737E-6</v>
      </c>
      <c r="J38" s="5">
        <f t="shared" si="4"/>
        <v>4.9370741187354737E-6</v>
      </c>
      <c r="K38" s="5">
        <f t="shared" si="4"/>
        <v>4.9370741187354737E-6</v>
      </c>
      <c r="L38" s="5">
        <f t="shared" si="4"/>
        <v>4.9370741187354737E-6</v>
      </c>
      <c r="M38" s="5">
        <f t="shared" si="4"/>
        <v>4.9370741187354737E-6</v>
      </c>
      <c r="N38" s="5">
        <f t="shared" si="4"/>
        <v>4.9370741187354737E-6</v>
      </c>
      <c r="O38" s="5">
        <f t="shared" si="4"/>
        <v>4.9370741187354737E-6</v>
      </c>
      <c r="P38" s="5">
        <f t="shared" si="4"/>
        <v>4.3199398538935397E-6</v>
      </c>
      <c r="Q38" s="5">
        <f t="shared" si="4"/>
        <v>3.7028055890516053E-6</v>
      </c>
      <c r="R38" s="5">
        <f t="shared" si="4"/>
        <v>3.0856713242096708E-6</v>
      </c>
      <c r="S38" s="5">
        <f t="shared" si="4"/>
        <v>2.4685370593677368E-6</v>
      </c>
      <c r="T38" s="5">
        <f t="shared" si="4"/>
        <v>1.8514027945258026E-6</v>
      </c>
      <c r="U38" s="5">
        <f t="shared" si="4"/>
        <v>1.2342685296838684E-6</v>
      </c>
      <c r="V38" s="5">
        <f t="shared" si="4"/>
        <v>6.1713426484193368E-7</v>
      </c>
      <c r="W38" s="5">
        <f t="shared" si="4"/>
        <v>0</v>
      </c>
      <c r="X38" s="5">
        <f t="shared" si="4"/>
        <v>0</v>
      </c>
      <c r="Y38" s="5">
        <f t="shared" si="4"/>
        <v>0</v>
      </c>
      <c r="Z38" s="5">
        <f t="shared" si="4"/>
        <v>0</v>
      </c>
      <c r="AA38" s="5">
        <f t="shared" si="4"/>
        <v>0</v>
      </c>
      <c r="AB38" s="5">
        <f t="shared" si="4"/>
        <v>0</v>
      </c>
      <c r="AC38" s="5">
        <f t="shared" si="4"/>
        <v>0</v>
      </c>
      <c r="AD38" s="5">
        <f t="shared" si="4"/>
        <v>0</v>
      </c>
      <c r="AE38" s="5">
        <f t="shared" si="4"/>
        <v>0</v>
      </c>
    </row>
    <row r="40" spans="1:31" x14ac:dyDescent="0.35">
      <c r="A40" s="1" t="s">
        <v>1043</v>
      </c>
    </row>
    <row r="41" spans="1:31" x14ac:dyDescent="0.35">
      <c r="A41" s="1" t="s">
        <v>1041</v>
      </c>
      <c r="B41" s="5">
        <f>B27-B36</f>
        <v>1.9050616963459127E-5</v>
      </c>
      <c r="C41" s="5">
        <f t="shared" ref="C41:AE43" si="5">C27-C36</f>
        <v>1.8916573426693187E-5</v>
      </c>
      <c r="D41" s="5">
        <f t="shared" si="5"/>
        <v>1.8782529889927266E-5</v>
      </c>
      <c r="E41" s="5">
        <f t="shared" si="5"/>
        <v>1.8648486353161346E-5</v>
      </c>
      <c r="F41" s="5">
        <f t="shared" si="5"/>
        <v>1.3606289301731639E-5</v>
      </c>
      <c r="G41" s="5">
        <f t="shared" si="5"/>
        <v>1.3873890883063114E-5</v>
      </c>
      <c r="H41" s="5">
        <f t="shared" si="5"/>
        <v>1.3773655860609983E-5</v>
      </c>
      <c r="I41" s="5">
        <f t="shared" si="5"/>
        <v>1.3305584234372034E-5</v>
      </c>
      <c r="J41" s="5">
        <f t="shared" si="5"/>
        <v>1.2469676004349614E-5</v>
      </c>
      <c r="K41" s="5">
        <f t="shared" si="5"/>
        <v>1.1265931170542718E-5</v>
      </c>
      <c r="L41" s="5">
        <f t="shared" si="5"/>
        <v>1.072192430418437E-5</v>
      </c>
      <c r="M41" s="5">
        <f t="shared" si="5"/>
        <v>1.0076018872266969E-5</v>
      </c>
      <c r="N41" s="5">
        <f t="shared" si="5"/>
        <v>9.6311725107084599E-6</v>
      </c>
      <c r="O41" s="5">
        <f t="shared" si="5"/>
        <v>9.1863261491501302E-6</v>
      </c>
      <c r="P41" s="5">
        <f t="shared" si="5"/>
        <v>1.0899678927992199E-5</v>
      </c>
      <c r="Q41" s="5">
        <f t="shared" si="5"/>
        <v>1.2613031706834081E-5</v>
      </c>
      <c r="R41" s="5">
        <f t="shared" si="5"/>
        <v>1.4326384485676148E-5</v>
      </c>
      <c r="S41" s="5">
        <f t="shared" si="5"/>
        <v>1.6039737264518214E-5</v>
      </c>
      <c r="T41" s="5">
        <f t="shared" si="5"/>
        <v>1.7753090043360278E-5</v>
      </c>
      <c r="U41" s="5">
        <f t="shared" si="5"/>
        <v>1.9466442822202165E-5</v>
      </c>
      <c r="V41" s="5">
        <f t="shared" si="5"/>
        <v>2.1179795601044232E-5</v>
      </c>
      <c r="W41" s="5">
        <f t="shared" si="5"/>
        <v>2.2893148379886295E-5</v>
      </c>
      <c r="X41" s="5">
        <f t="shared" si="5"/>
        <v>2.2448302018327786E-5</v>
      </c>
      <c r="Y41" s="5">
        <f t="shared" si="5"/>
        <v>2.200345565676946E-5</v>
      </c>
      <c r="Z41" s="5">
        <f t="shared" si="5"/>
        <v>2.155860929521113E-5</v>
      </c>
      <c r="AA41" s="5">
        <f t="shared" si="5"/>
        <v>2.11137629336528E-5</v>
      </c>
      <c r="AB41" s="5">
        <f t="shared" si="5"/>
        <v>2.0668916572094291E-5</v>
      </c>
      <c r="AC41" s="5">
        <f t="shared" si="5"/>
        <v>2.0224070210535965E-5</v>
      </c>
      <c r="AD41" s="5">
        <f t="shared" si="5"/>
        <v>1.9779223848977635E-5</v>
      </c>
      <c r="AE41" s="5">
        <f t="shared" si="5"/>
        <v>1.9334377487419126E-5</v>
      </c>
    </row>
    <row r="42" spans="1:31" x14ac:dyDescent="0.35">
      <c r="A42" s="1" t="s">
        <v>1042</v>
      </c>
      <c r="B42" s="5">
        <f t="shared" ref="B42:Q43" si="6">B28-B37</f>
        <v>1.7540526492549825E-5</v>
      </c>
      <c r="C42" s="5">
        <f t="shared" si="6"/>
        <v>1.7500513496500297E-5</v>
      </c>
      <c r="D42" s="5">
        <f t="shared" si="6"/>
        <v>1.7460500500450769E-5</v>
      </c>
      <c r="E42" s="5">
        <f t="shared" si="6"/>
        <v>1.742048750440124E-5</v>
      </c>
      <c r="F42" s="5">
        <f t="shared" si="6"/>
        <v>1.2443400389616238E-5</v>
      </c>
      <c r="G42" s="5">
        <f t="shared" si="6"/>
        <v>1.2403387393566696E-5</v>
      </c>
      <c r="H42" s="5">
        <f t="shared" si="6"/>
        <v>1.2363374397517168E-5</v>
      </c>
      <c r="I42" s="5">
        <f t="shared" si="6"/>
        <v>1.232336140146764E-5</v>
      </c>
      <c r="J42" s="5">
        <f t="shared" si="6"/>
        <v>1.2283348405418111E-5</v>
      </c>
      <c r="K42" s="5">
        <f t="shared" si="6"/>
        <v>1.224333540936858E-5</v>
      </c>
      <c r="L42" s="5">
        <f t="shared" si="6"/>
        <v>1.2232131770474712E-5</v>
      </c>
      <c r="M42" s="5">
        <f t="shared" si="6"/>
        <v>1.2220928131580844E-5</v>
      </c>
      <c r="N42" s="5">
        <f t="shared" si="6"/>
        <v>1.2209724492686976E-5</v>
      </c>
      <c r="O42" s="5">
        <f t="shared" si="6"/>
        <v>1.2198520853793105E-5</v>
      </c>
      <c r="P42" s="5">
        <f t="shared" si="6"/>
        <v>1.2804451479741171E-5</v>
      </c>
      <c r="Q42" s="5">
        <f t="shared" si="6"/>
        <v>1.3410382105689238E-5</v>
      </c>
      <c r="R42" s="5">
        <f t="shared" si="5"/>
        <v>1.4016312731637305E-5</v>
      </c>
      <c r="S42" s="5">
        <f t="shared" si="5"/>
        <v>1.4622243357585368E-5</v>
      </c>
      <c r="T42" s="5">
        <f t="shared" si="5"/>
        <v>1.5228173983533434E-5</v>
      </c>
      <c r="U42" s="5">
        <f t="shared" si="5"/>
        <v>1.5834104609481499E-5</v>
      </c>
      <c r="V42" s="5">
        <f t="shared" si="5"/>
        <v>1.6440035235429566E-5</v>
      </c>
      <c r="W42" s="5">
        <f t="shared" si="5"/>
        <v>1.704596586137763E-5</v>
      </c>
      <c r="X42" s="5">
        <f t="shared" si="5"/>
        <v>1.7034762222483762E-5</v>
      </c>
      <c r="Y42" s="5">
        <f t="shared" si="5"/>
        <v>1.7023558583589894E-5</v>
      </c>
      <c r="Z42" s="5">
        <f t="shared" si="5"/>
        <v>1.7012354944696026E-5</v>
      </c>
      <c r="AA42" s="5">
        <f t="shared" si="5"/>
        <v>1.7001151305802155E-5</v>
      </c>
      <c r="AB42" s="5">
        <f t="shared" si="5"/>
        <v>1.6989947666908287E-5</v>
      </c>
      <c r="AC42" s="5">
        <f t="shared" si="5"/>
        <v>1.697874402801442E-5</v>
      </c>
      <c r="AD42" s="5">
        <f t="shared" si="5"/>
        <v>1.6967540389120552E-5</v>
      </c>
      <c r="AE42" s="5">
        <f t="shared" si="5"/>
        <v>1.6956336750226684E-5</v>
      </c>
    </row>
    <row r="43" spans="1:31" x14ac:dyDescent="0.35">
      <c r="A43" s="1" t="s">
        <v>1000</v>
      </c>
      <c r="B43" s="5">
        <f t="shared" si="6"/>
        <v>6.9760514842380218E-5</v>
      </c>
      <c r="C43" s="5">
        <f t="shared" si="5"/>
        <v>7.9893212965134015E-5</v>
      </c>
      <c r="D43" s="5">
        <f t="shared" si="5"/>
        <v>7.4023569965738227E-5</v>
      </c>
      <c r="E43" s="5">
        <f t="shared" si="5"/>
        <v>7.1385528168256996E-5</v>
      </c>
      <c r="F43" s="5">
        <f t="shared" si="5"/>
        <v>6.4667775836221652E-5</v>
      </c>
      <c r="G43" s="5">
        <f t="shared" si="5"/>
        <v>6.3480657027355111E-5</v>
      </c>
      <c r="H43" s="5">
        <f t="shared" si="5"/>
        <v>6.2623293443173718E-5</v>
      </c>
      <c r="I43" s="5">
        <f t="shared" si="5"/>
        <v>6.2095685083677471E-5</v>
      </c>
      <c r="J43" s="5">
        <f t="shared" si="5"/>
        <v>6.1765929858992297E-5</v>
      </c>
      <c r="K43" s="5">
        <f t="shared" si="5"/>
        <v>6.1502125679244174E-5</v>
      </c>
      <c r="L43" s="5">
        <f t="shared" si="5"/>
        <v>6.1238321499496024E-5</v>
      </c>
      <c r="M43" s="5">
        <f t="shared" si="5"/>
        <v>6.1040468364684952E-5</v>
      </c>
      <c r="N43" s="5">
        <f t="shared" si="5"/>
        <v>6.0842615229873859E-5</v>
      </c>
      <c r="O43" s="5">
        <f t="shared" si="5"/>
        <v>6.0578811050125736E-5</v>
      </c>
      <c r="P43" s="5">
        <f t="shared" si="5"/>
        <v>6.0932141135219545E-5</v>
      </c>
      <c r="Q43" s="5">
        <f t="shared" si="5"/>
        <v>6.1549275400061483E-5</v>
      </c>
      <c r="R43" s="5">
        <f t="shared" si="5"/>
        <v>6.2166409664903414E-5</v>
      </c>
      <c r="S43" s="5">
        <f t="shared" si="5"/>
        <v>6.2783543929745346E-5</v>
      </c>
      <c r="T43" s="5">
        <f t="shared" si="5"/>
        <v>6.3400678194587277E-5</v>
      </c>
      <c r="U43" s="5">
        <f t="shared" si="5"/>
        <v>6.4017812459429222E-5</v>
      </c>
      <c r="V43" s="5">
        <f t="shared" si="5"/>
        <v>6.4634946724271154E-5</v>
      </c>
      <c r="W43" s="5">
        <f t="shared" si="5"/>
        <v>6.5252080989113085E-5</v>
      </c>
      <c r="X43" s="5">
        <f t="shared" si="5"/>
        <v>6.5252080989113085E-5</v>
      </c>
      <c r="Y43" s="5">
        <f t="shared" si="5"/>
        <v>6.5252080989113085E-5</v>
      </c>
      <c r="Z43" s="5">
        <f t="shared" si="5"/>
        <v>6.5252080989113085E-5</v>
      </c>
      <c r="AA43" s="5">
        <f t="shared" si="5"/>
        <v>6.5252080989113085E-5</v>
      </c>
      <c r="AB43" s="5">
        <f t="shared" si="5"/>
        <v>6.5252080989113085E-5</v>
      </c>
      <c r="AC43" s="5">
        <f t="shared" si="5"/>
        <v>6.5252080989113085E-5</v>
      </c>
      <c r="AD43" s="5">
        <f t="shared" si="5"/>
        <v>6.5252080989113085E-5</v>
      </c>
      <c r="AE43" s="5">
        <f t="shared" si="5"/>
        <v>6.5252080989113085E-5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5" x14ac:dyDescent="0.35"/>
  <cols>
    <col min="1" max="1" width="19.453125" customWidth="1"/>
    <col min="2" max="2" width="21.453125" customWidth="1"/>
  </cols>
  <sheetData>
    <row r="2" spans="1:34" x14ac:dyDescent="0.35">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x14ac:dyDescent="0.35">
      <c r="A3" t="s">
        <v>765</v>
      </c>
      <c r="B3" s="351" t="s">
        <v>766</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x14ac:dyDescent="0.35">
      <c r="A4" t="s">
        <v>767</v>
      </c>
      <c r="B4" s="352"/>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x14ac:dyDescent="0.35">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x14ac:dyDescent="0.35">
      <c r="B6" s="351" t="s">
        <v>768</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x14ac:dyDescent="0.35">
      <c r="B7" s="352"/>
      <c r="C7" s="128" t="s">
        <v>769</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x14ac:dyDescent="0.35">
      <c r="B8" s="352"/>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x14ac:dyDescent="0.35">
      <c r="A9" s="1" t="s">
        <v>770</v>
      </c>
      <c r="B9" s="129" t="s">
        <v>771</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772</v>
      </c>
    </row>
    <row r="10" spans="1:34" x14ac:dyDescent="0.35">
      <c r="B10" s="129" t="s">
        <v>773</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x14ac:dyDescent="0.35">
      <c r="A11" s="1"/>
      <c r="B11" s="129" t="s">
        <v>774</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775</v>
      </c>
    </row>
    <row r="12" spans="1:34" x14ac:dyDescent="0.35">
      <c r="B12" s="129" t="s">
        <v>776</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x14ac:dyDescent="0.35">
      <c r="B13" s="129" t="s">
        <v>777</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775</v>
      </c>
    </row>
    <row r="14" spans="1:34" x14ac:dyDescent="0.35">
      <c r="B14" s="129" t="s">
        <v>778</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x14ac:dyDescent="0.35">
      <c r="B15" s="129" t="s">
        <v>779</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780</v>
      </c>
    </row>
    <row r="16" spans="1:34" x14ac:dyDescent="0.35">
      <c r="B16" s="129" t="s">
        <v>781</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775</v>
      </c>
    </row>
    <row r="17" spans="1:34" x14ac:dyDescent="0.35">
      <c r="B17" s="129" t="s">
        <v>782</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775</v>
      </c>
    </row>
    <row r="18" spans="1:34" x14ac:dyDescent="0.35">
      <c r="B18" s="129" t="s">
        <v>783</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775</v>
      </c>
    </row>
    <row r="19" spans="1:34" x14ac:dyDescent="0.35">
      <c r="B19" s="129" t="s">
        <v>784</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x14ac:dyDescent="0.35">
      <c r="B20" s="129" t="s">
        <v>785</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775</v>
      </c>
    </row>
    <row r="21" spans="1:34" x14ac:dyDescent="0.35">
      <c r="B21" s="129" t="s">
        <v>786</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775</v>
      </c>
    </row>
    <row r="22" spans="1:34" x14ac:dyDescent="0.35">
      <c r="B22" s="129" t="s">
        <v>787</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775</v>
      </c>
    </row>
    <row r="23" spans="1:34" x14ac:dyDescent="0.35">
      <c r="B23" s="129" t="s">
        <v>788</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780</v>
      </c>
    </row>
    <row r="24" spans="1:34" x14ac:dyDescent="0.35">
      <c r="B24" s="129" t="s">
        <v>789</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775</v>
      </c>
    </row>
    <row r="25" spans="1:34" x14ac:dyDescent="0.3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x14ac:dyDescent="0.35">
      <c r="A26" s="1" t="s">
        <v>790</v>
      </c>
      <c r="B26" s="129" t="s">
        <v>771</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x14ac:dyDescent="0.35">
      <c r="B27" s="129" t="s">
        <v>773</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775</v>
      </c>
    </row>
    <row r="28" spans="1:34" x14ac:dyDescent="0.35">
      <c r="A28" s="1"/>
      <c r="B28" s="129" t="s">
        <v>774</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x14ac:dyDescent="0.35">
      <c r="B29" s="129" t="s">
        <v>776</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775</v>
      </c>
    </row>
    <row r="30" spans="1:34" x14ac:dyDescent="0.35">
      <c r="B30" s="129" t="s">
        <v>777</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x14ac:dyDescent="0.35">
      <c r="B31" s="129" t="s">
        <v>778</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x14ac:dyDescent="0.35">
      <c r="B32" s="129" t="s">
        <v>779</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x14ac:dyDescent="0.35">
      <c r="B33" s="129" t="s">
        <v>781</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x14ac:dyDescent="0.35">
      <c r="B34" s="129" t="s">
        <v>782</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x14ac:dyDescent="0.35">
      <c r="B35" s="129" t="s">
        <v>783</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x14ac:dyDescent="0.35">
      <c r="B36" s="129" t="s">
        <v>784</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775</v>
      </c>
    </row>
    <row r="37" spans="1:34" x14ac:dyDescent="0.35">
      <c r="B37" s="129" t="s">
        <v>785</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x14ac:dyDescent="0.35">
      <c r="B38" s="129" t="s">
        <v>786</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x14ac:dyDescent="0.35">
      <c r="B39" s="129" t="s">
        <v>787</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x14ac:dyDescent="0.35">
      <c r="B40" s="129" t="s">
        <v>788</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x14ac:dyDescent="0.35">
      <c r="B41" s="129" t="s">
        <v>789</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x14ac:dyDescent="0.3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x14ac:dyDescent="0.35">
      <c r="A43" s="1" t="s">
        <v>791</v>
      </c>
      <c r="B43" s="129" t="s">
        <v>792</v>
      </c>
    </row>
    <row r="44" spans="1:34" x14ac:dyDescent="0.35">
      <c r="B44" s="129" t="s">
        <v>793</v>
      </c>
    </row>
    <row r="45" spans="1:34" x14ac:dyDescent="0.35">
      <c r="B45" s="129" t="s">
        <v>794</v>
      </c>
    </row>
    <row r="46" spans="1:34" x14ac:dyDescent="0.35">
      <c r="B46" s="129" t="s">
        <v>795</v>
      </c>
    </row>
  </sheetData>
  <mergeCells count="2">
    <mergeCell ref="B3:B4"/>
    <mergeCell ref="B6:B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53125" defaultRowHeight="14.25" customHeight="1" x14ac:dyDescent="0.25"/>
  <cols>
    <col min="1" max="1" width="9.453125" style="132"/>
    <col min="2" max="7" width="1.453125" style="132" customWidth="1"/>
    <col min="8" max="8" width="5.453125" style="132" customWidth="1"/>
    <col min="9" max="9" width="7.453125" style="132" customWidth="1"/>
    <col min="10" max="10" width="19.453125" style="132" customWidth="1"/>
    <col min="11" max="11" width="55" style="132" bestFit="1" customWidth="1"/>
    <col min="12" max="12" width="16.453125" style="132" customWidth="1"/>
    <col min="13" max="15" width="11.453125" style="132" customWidth="1"/>
    <col min="16" max="17" width="12.453125" style="132" customWidth="1"/>
    <col min="18" max="20" width="11.453125" style="132" customWidth="1"/>
    <col min="21" max="21" width="18.453125" style="132" customWidth="1"/>
    <col min="22" max="22" width="10.453125" style="132" bestFit="1" customWidth="1"/>
    <col min="23" max="24" width="11.453125" style="132" customWidth="1"/>
    <col min="25" max="25" width="10.453125" style="132" bestFit="1" customWidth="1"/>
    <col min="26" max="45" width="11.453125" style="132" customWidth="1"/>
    <col min="46" max="16384" width="9.453125" style="132"/>
  </cols>
  <sheetData>
    <row r="1" spans="1:108" ht="18" x14ac:dyDescent="0.4">
      <c r="A1" s="405" t="s">
        <v>936</v>
      </c>
      <c r="B1" s="405"/>
      <c r="C1" s="405"/>
      <c r="D1" s="405"/>
      <c r="E1" s="405"/>
      <c r="F1" s="405"/>
      <c r="G1" s="405"/>
      <c r="H1" s="405"/>
      <c r="I1" s="405"/>
      <c r="J1" s="405"/>
      <c r="M1" s="133" t="s">
        <v>937</v>
      </c>
    </row>
    <row r="2" spans="1:108" ht="14.25" customHeight="1" x14ac:dyDescent="0.3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x14ac:dyDescent="0.35">
      <c r="A3"/>
      <c r="B3"/>
      <c r="C3"/>
      <c r="D3"/>
      <c r="E3"/>
      <c r="U3" s="136" t="s">
        <v>798</v>
      </c>
    </row>
    <row r="4" spans="1:108" ht="14.25" customHeight="1" x14ac:dyDescent="0.3">
      <c r="J4" s="137"/>
      <c r="U4" s="406" t="s">
        <v>799</v>
      </c>
    </row>
    <row r="5" spans="1:108" ht="14.25" customHeight="1" x14ac:dyDescent="0.25">
      <c r="U5" s="407"/>
    </row>
    <row r="7" spans="1:108" ht="14.25" customHeight="1" x14ac:dyDescent="0.35">
      <c r="B7" s="138" t="s">
        <v>800</v>
      </c>
      <c r="G7" s="381" t="s">
        <v>866</v>
      </c>
      <c r="H7" s="408"/>
      <c r="I7" s="408"/>
      <c r="J7" s="408"/>
      <c r="K7" s="408"/>
      <c r="L7" s="408"/>
      <c r="M7" s="408"/>
      <c r="N7" s="408"/>
      <c r="O7" s="408"/>
      <c r="P7" s="408"/>
      <c r="Q7" s="408"/>
      <c r="R7" s="408"/>
      <c r="S7" s="408"/>
      <c r="T7" s="408"/>
      <c r="U7" s="408"/>
      <c r="V7" s="408"/>
      <c r="W7" s="408"/>
      <c r="X7" s="408"/>
      <c r="Y7" s="408"/>
    </row>
    <row r="8" spans="1:108" ht="14.25" customHeight="1" thickBot="1" x14ac:dyDescent="0.3">
      <c r="G8" s="140"/>
      <c r="U8" s="141"/>
    </row>
    <row r="9" spans="1:108" ht="14.25" customHeight="1" thickBot="1" x14ac:dyDescent="0.4">
      <c r="A9"/>
      <c r="G9" s="140"/>
      <c r="H9" s="409" t="s">
        <v>802</v>
      </c>
      <c r="J9" s="411" t="s">
        <v>803</v>
      </c>
      <c r="K9" s="412"/>
      <c r="L9" s="413"/>
      <c r="M9" s="414">
        <v>2021</v>
      </c>
      <c r="N9" s="415"/>
      <c r="O9" s="415"/>
      <c r="P9" s="415"/>
      <c r="Q9" s="416"/>
      <c r="R9" s="417"/>
    </row>
    <row r="10" spans="1:108" ht="14.25" customHeight="1" thickBot="1" x14ac:dyDescent="0.3">
      <c r="G10" s="140"/>
      <c r="H10" s="410"/>
      <c r="J10" s="143" t="s">
        <v>804</v>
      </c>
      <c r="K10" s="268"/>
      <c r="L10" s="268"/>
      <c r="M10" s="268"/>
      <c r="N10" s="268"/>
      <c r="O10" s="268"/>
      <c r="P10" s="269"/>
      <c r="Q10" s="268"/>
      <c r="R10" s="270"/>
    </row>
    <row r="11" spans="1:108" ht="13.5" customHeight="1" thickBot="1" x14ac:dyDescent="0.4">
      <c r="G11" s="140"/>
      <c r="H11" s="410"/>
      <c r="J11" s="418" t="s">
        <v>938</v>
      </c>
      <c r="K11" s="419"/>
      <c r="L11" s="419"/>
      <c r="M11" s="419"/>
      <c r="N11" s="419"/>
      <c r="O11" s="419"/>
      <c r="P11" s="419"/>
      <c r="Q11" s="419"/>
      <c r="R11" s="420"/>
      <c r="W11" s="271"/>
      <c r="X11" s="272"/>
      <c r="Y11" s="272"/>
      <c r="Z11" s="272"/>
      <c r="AA11" s="272"/>
    </row>
    <row r="12" spans="1:108" ht="13.5" customHeight="1" thickBot="1" x14ac:dyDescent="0.4">
      <c r="G12" s="140"/>
      <c r="H12" s="410"/>
      <c r="J12" s="421" t="s">
        <v>939</v>
      </c>
      <c r="K12" s="422"/>
      <c r="L12" s="422"/>
      <c r="M12" s="422"/>
      <c r="N12" s="422"/>
      <c r="O12" s="422"/>
      <c r="P12" s="422"/>
      <c r="Q12" s="422"/>
      <c r="R12" s="423"/>
      <c r="W12" s="271"/>
      <c r="X12" s="272"/>
      <c r="Y12" s="272"/>
      <c r="Z12" s="272"/>
      <c r="AA12" s="272"/>
    </row>
    <row r="13" spans="1:108" ht="13.5" customHeight="1" thickBot="1" x14ac:dyDescent="0.4">
      <c r="G13" s="140"/>
      <c r="H13" s="410"/>
      <c r="J13" s="421" t="s">
        <v>940</v>
      </c>
      <c r="K13" s="422"/>
      <c r="L13" s="422"/>
      <c r="M13" s="422"/>
      <c r="N13" s="422"/>
      <c r="O13" s="422"/>
      <c r="P13" s="422"/>
      <c r="Q13" s="422"/>
      <c r="R13" s="423"/>
      <c r="W13" s="271"/>
      <c r="X13" s="272"/>
      <c r="Y13" s="272"/>
      <c r="Z13" s="272"/>
      <c r="AA13" s="272"/>
    </row>
    <row r="14" spans="1:108" ht="13.5" customHeight="1" thickBot="1" x14ac:dyDescent="0.4">
      <c r="G14" s="140"/>
      <c r="H14" s="410"/>
      <c r="J14" s="421" t="s">
        <v>941</v>
      </c>
      <c r="K14" s="422"/>
      <c r="L14" s="422"/>
      <c r="M14" s="422"/>
      <c r="N14" s="422"/>
      <c r="O14" s="422"/>
      <c r="P14" s="422"/>
      <c r="Q14" s="422"/>
      <c r="R14" s="423"/>
      <c r="W14" s="272"/>
      <c r="X14" s="272"/>
      <c r="Y14" s="272"/>
      <c r="Z14" s="272"/>
      <c r="AA14" s="272"/>
    </row>
    <row r="15" spans="1:108" ht="14.25" customHeight="1" thickBot="1" x14ac:dyDescent="0.4">
      <c r="G15" s="140"/>
      <c r="H15" s="410"/>
      <c r="J15" s="424" t="s">
        <v>942</v>
      </c>
      <c r="K15" s="425"/>
      <c r="L15" s="425"/>
      <c r="M15" s="425"/>
      <c r="N15" s="425"/>
      <c r="O15" s="425"/>
      <c r="P15" s="425"/>
      <c r="Q15" s="425"/>
      <c r="R15" s="426"/>
      <c r="W15" s="272"/>
      <c r="X15" s="272"/>
      <c r="Y15" s="272"/>
      <c r="Z15" s="272"/>
      <c r="AA15" s="272"/>
    </row>
    <row r="16" spans="1:108" ht="14.25" customHeight="1" thickTop="1" x14ac:dyDescent="0.35">
      <c r="G16" s="140"/>
      <c r="H16" s="410"/>
      <c r="J16" s="427" t="s">
        <v>943</v>
      </c>
      <c r="K16" s="428"/>
      <c r="L16" s="428"/>
      <c r="M16" s="428"/>
      <c r="N16" s="428"/>
      <c r="O16" s="428"/>
      <c r="P16" s="428"/>
      <c r="Q16" s="428"/>
      <c r="R16" s="429"/>
      <c r="W16" s="272"/>
      <c r="X16" s="272"/>
      <c r="Y16" s="272"/>
      <c r="Z16" s="272"/>
      <c r="AA16" s="272"/>
    </row>
    <row r="17" spans="7:27" ht="14.25" customHeight="1" x14ac:dyDescent="0.35">
      <c r="G17" s="140"/>
      <c r="H17" s="410"/>
      <c r="J17" s="430"/>
      <c r="K17" s="431"/>
      <c r="L17" s="431"/>
      <c r="M17" s="431"/>
      <c r="N17" s="431"/>
      <c r="O17" s="431"/>
      <c r="P17" s="431"/>
      <c r="Q17" s="431"/>
      <c r="R17" s="432"/>
      <c r="W17" s="272"/>
      <c r="X17" s="272"/>
      <c r="Y17" s="272"/>
      <c r="Z17" s="272"/>
      <c r="AA17" s="272"/>
    </row>
    <row r="18" spans="7:27" ht="14.25" customHeight="1" thickBot="1" x14ac:dyDescent="0.4">
      <c r="G18" s="140"/>
      <c r="H18" s="410"/>
      <c r="J18" s="433"/>
      <c r="K18" s="434"/>
      <c r="L18" s="434"/>
      <c r="M18" s="434"/>
      <c r="N18" s="434"/>
      <c r="O18" s="434"/>
      <c r="P18" s="434"/>
      <c r="Q18" s="434"/>
      <c r="R18" s="435"/>
      <c r="W18" s="272"/>
      <c r="X18" s="272"/>
      <c r="Y18" s="272"/>
      <c r="Z18" s="272"/>
      <c r="AA18" s="272"/>
    </row>
    <row r="19" spans="7:27" ht="24" customHeight="1" thickTop="1" thickBot="1" x14ac:dyDescent="0.4">
      <c r="G19" s="140"/>
      <c r="H19" s="410"/>
      <c r="J19" s="436">
        <v>118918</v>
      </c>
      <c r="K19" s="437"/>
      <c r="L19" s="437"/>
      <c r="M19" s="437"/>
      <c r="N19" s="437"/>
      <c r="O19" s="437"/>
      <c r="P19" s="437"/>
      <c r="Q19" s="437"/>
      <c r="R19" s="438"/>
      <c r="W19" s="272"/>
      <c r="X19" s="272"/>
      <c r="Y19" s="272"/>
      <c r="Z19" s="272"/>
      <c r="AA19" s="272"/>
    </row>
    <row r="20" spans="7:27" ht="14.25" customHeight="1" thickTop="1" x14ac:dyDescent="0.35">
      <c r="G20" s="140"/>
      <c r="H20" s="410"/>
      <c r="J20" s="273"/>
      <c r="K20" s="274"/>
      <c r="L20" s="275"/>
      <c r="M20" s="439" t="s">
        <v>944</v>
      </c>
      <c r="N20" s="440"/>
      <c r="O20" s="440"/>
      <c r="P20" s="440"/>
      <c r="Q20" s="440"/>
      <c r="R20" s="441"/>
      <c r="V20" s="276"/>
      <c r="W20" s="272"/>
      <c r="X20" s="272"/>
      <c r="Y20" s="272"/>
      <c r="Z20" s="272"/>
      <c r="AA20" s="272"/>
    </row>
    <row r="21" spans="7:27" ht="14.25" customHeight="1" x14ac:dyDescent="0.35">
      <c r="G21" s="140"/>
      <c r="H21" s="410"/>
      <c r="J21" s="277"/>
      <c r="M21" s="442"/>
      <c r="N21" s="443"/>
      <c r="O21" s="443"/>
      <c r="P21" s="443"/>
      <c r="Q21" s="443"/>
      <c r="R21" s="444"/>
      <c r="S21"/>
      <c r="V21" s="276"/>
      <c r="W21" s="272"/>
      <c r="X21" s="272"/>
      <c r="Y21" s="272"/>
      <c r="Z21" s="272"/>
      <c r="AA21" s="272"/>
    </row>
    <row r="22" spans="7:27" ht="14.25" customHeight="1" x14ac:dyDescent="0.35">
      <c r="G22" s="140"/>
      <c r="H22" s="410"/>
      <c r="J22" s="277"/>
      <c r="M22" s="442"/>
      <c r="N22" s="443"/>
      <c r="O22" s="443"/>
      <c r="P22" s="443"/>
      <c r="Q22" s="443"/>
      <c r="R22" s="444"/>
      <c r="S22"/>
      <c r="V22" s="276"/>
      <c r="W22" s="272"/>
      <c r="X22" s="272"/>
      <c r="Y22" s="272"/>
      <c r="Z22" s="272"/>
      <c r="AA22" s="272"/>
    </row>
    <row r="23" spans="7:27" ht="14.25" customHeight="1" x14ac:dyDescent="0.35">
      <c r="G23" s="140"/>
      <c r="H23" s="410"/>
      <c r="J23" s="277"/>
      <c r="M23" s="442"/>
      <c r="N23" s="443"/>
      <c r="O23" s="443"/>
      <c r="P23" s="443"/>
      <c r="Q23" s="443"/>
      <c r="R23" s="444"/>
      <c r="S23"/>
      <c r="V23" s="276"/>
      <c r="W23" s="272"/>
      <c r="X23" s="272"/>
      <c r="Y23" s="272"/>
      <c r="Z23" s="272"/>
      <c r="AA23" s="272"/>
    </row>
    <row r="24" spans="7:27" ht="14.25" customHeight="1" thickBot="1" x14ac:dyDescent="0.4">
      <c r="G24" s="140"/>
      <c r="H24" s="410"/>
      <c r="J24" s="279"/>
      <c r="K24" s="280"/>
      <c r="M24" s="445"/>
      <c r="N24" s="446"/>
      <c r="O24" s="446"/>
      <c r="P24" s="446"/>
      <c r="Q24" s="446"/>
      <c r="R24" s="447"/>
      <c r="S24"/>
      <c r="U24" s="272"/>
      <c r="V24" s="276"/>
      <c r="W24" s="272"/>
      <c r="X24" s="272"/>
      <c r="Y24" s="272"/>
      <c r="Z24" s="272"/>
      <c r="AA24" s="272"/>
    </row>
    <row r="25" spans="7:27" ht="14.25" customHeight="1" thickBot="1" x14ac:dyDescent="0.4">
      <c r="G25" s="140"/>
      <c r="H25" s="267"/>
      <c r="M25" s="278"/>
      <c r="N25" s="278"/>
      <c r="O25" s="278"/>
      <c r="P25" s="278"/>
      <c r="Q25" s="278"/>
      <c r="R25" s="278"/>
      <c r="S25"/>
      <c r="U25" s="272"/>
      <c r="V25" s="276"/>
      <c r="W25" s="272"/>
      <c r="X25" s="272"/>
      <c r="Y25" s="272"/>
      <c r="Z25" s="272"/>
      <c r="AA25" s="272"/>
    </row>
    <row r="26" spans="7:27" ht="14.25" customHeight="1" thickBot="1" x14ac:dyDescent="0.4">
      <c r="G26" s="140"/>
      <c r="H26" s="267"/>
      <c r="J26" s="388" t="s">
        <v>806</v>
      </c>
      <c r="K26" s="147" t="s">
        <v>807</v>
      </c>
      <c r="L26" s="147" t="s">
        <v>808</v>
      </c>
      <c r="M26" s="147" t="s">
        <v>809</v>
      </c>
      <c r="N26" s="147" t="s">
        <v>810</v>
      </c>
      <c r="O26" s="147" t="s">
        <v>811</v>
      </c>
      <c r="P26" s="278"/>
      <c r="Q26" s="278"/>
      <c r="R26" s="278"/>
      <c r="S26"/>
      <c r="U26" s="272"/>
      <c r="V26" s="276"/>
      <c r="W26" s="272"/>
      <c r="X26" s="272"/>
      <c r="Y26" s="272"/>
      <c r="Z26" s="272"/>
      <c r="AA26" s="272"/>
    </row>
    <row r="27" spans="7:27" ht="14.25" customHeight="1" x14ac:dyDescent="0.35">
      <c r="G27" s="140"/>
      <c r="H27" s="267"/>
      <c r="J27" s="388"/>
      <c r="K27" s="148" t="s">
        <v>945</v>
      </c>
      <c r="L27" s="148" t="s">
        <v>946</v>
      </c>
      <c r="M27" s="148" t="s">
        <v>817</v>
      </c>
      <c r="N27" s="148" t="s">
        <v>818</v>
      </c>
      <c r="O27" s="281" t="s">
        <v>819</v>
      </c>
      <c r="P27" s="278"/>
      <c r="Q27" s="278"/>
      <c r="R27" s="278"/>
      <c r="S27"/>
      <c r="U27" s="272"/>
      <c r="V27" s="276"/>
      <c r="W27" s="272"/>
      <c r="X27" s="272"/>
      <c r="Y27" s="272"/>
      <c r="Z27" s="272"/>
      <c r="AA27" s="272"/>
    </row>
    <row r="28" spans="7:27" ht="14.25" customHeight="1" x14ac:dyDescent="0.35">
      <c r="G28" s="140"/>
      <c r="H28" s="267"/>
      <c r="J28" s="388"/>
      <c r="K28" s="151" t="s">
        <v>947</v>
      </c>
      <c r="L28" s="151" t="s">
        <v>946</v>
      </c>
      <c r="M28" s="151" t="s">
        <v>822</v>
      </c>
      <c r="N28" s="151" t="s">
        <v>818</v>
      </c>
      <c r="O28" s="282" t="s">
        <v>819</v>
      </c>
      <c r="P28" s="278"/>
      <c r="Q28" s="278"/>
      <c r="R28" s="278"/>
      <c r="S28"/>
      <c r="U28" s="272"/>
      <c r="V28" s="276"/>
      <c r="W28" s="272"/>
      <c r="X28" s="272"/>
      <c r="Y28" s="272"/>
      <c r="Z28" s="272"/>
      <c r="AA28" s="272"/>
    </row>
    <row r="29" spans="7:27" ht="14.25" customHeight="1" x14ac:dyDescent="0.35">
      <c r="G29" s="140"/>
      <c r="H29" s="267"/>
      <c r="J29" s="388"/>
      <c r="K29" s="153" t="s">
        <v>948</v>
      </c>
      <c r="L29" s="153" t="s">
        <v>946</v>
      </c>
      <c r="M29" s="153" t="s">
        <v>826</v>
      </c>
      <c r="N29" s="153" t="s">
        <v>818</v>
      </c>
      <c r="O29" s="283" t="s">
        <v>819</v>
      </c>
      <c r="P29" s="278"/>
      <c r="Q29" s="278"/>
      <c r="R29" s="278"/>
      <c r="S29"/>
      <c r="U29" s="272"/>
      <c r="V29" s="276"/>
      <c r="W29" s="272"/>
      <c r="X29" s="272"/>
      <c r="Y29" s="272"/>
      <c r="Z29" s="272"/>
      <c r="AA29" s="272"/>
    </row>
    <row r="30" spans="7:27" ht="14.25" customHeight="1" x14ac:dyDescent="0.35">
      <c r="G30" s="140"/>
      <c r="H30" s="267"/>
      <c r="J30" s="388"/>
      <c r="K30" s="151" t="s">
        <v>949</v>
      </c>
      <c r="L30" s="151" t="s">
        <v>946</v>
      </c>
      <c r="M30" s="151" t="s">
        <v>829</v>
      </c>
      <c r="N30" s="151" t="s">
        <v>818</v>
      </c>
      <c r="O30" s="282" t="s">
        <v>819</v>
      </c>
      <c r="P30" s="278"/>
      <c r="Q30" s="278"/>
      <c r="R30" s="278"/>
      <c r="S30"/>
      <c r="U30" s="272"/>
      <c r="V30" s="276"/>
      <c r="W30" s="272"/>
      <c r="X30" s="272"/>
      <c r="Y30" s="272"/>
      <c r="Z30" s="272"/>
      <c r="AA30" s="272"/>
    </row>
    <row r="31" spans="7:27" ht="14.25" customHeight="1" x14ac:dyDescent="0.35">
      <c r="G31" s="140"/>
      <c r="H31" s="267"/>
      <c r="J31" s="388"/>
      <c r="K31" s="153" t="s">
        <v>950</v>
      </c>
      <c r="L31" s="153" t="s">
        <v>946</v>
      </c>
      <c r="M31" s="153" t="s">
        <v>832</v>
      </c>
      <c r="N31" s="153" t="s">
        <v>818</v>
      </c>
      <c r="O31" s="283" t="s">
        <v>819</v>
      </c>
      <c r="P31" s="278"/>
      <c r="Q31" s="278"/>
      <c r="R31" s="278"/>
      <c r="S31"/>
      <c r="U31" s="272"/>
      <c r="V31" s="276"/>
      <c r="W31" s="272"/>
      <c r="X31" s="272"/>
      <c r="Y31" s="272"/>
      <c r="Z31" s="272"/>
      <c r="AA31" s="272"/>
    </row>
    <row r="32" spans="7:27" ht="14.25" customHeight="1" x14ac:dyDescent="0.35">
      <c r="G32" s="140"/>
      <c r="H32" s="267"/>
      <c r="J32" s="388"/>
      <c r="K32" s="155" t="s">
        <v>951</v>
      </c>
      <c r="L32" s="155" t="s">
        <v>946</v>
      </c>
      <c r="M32" s="155" t="s">
        <v>835</v>
      </c>
      <c r="N32" s="155" t="s">
        <v>818</v>
      </c>
      <c r="O32" s="284" t="s">
        <v>819</v>
      </c>
      <c r="P32" s="278"/>
      <c r="Q32" s="278"/>
      <c r="R32" s="278"/>
      <c r="S32"/>
      <c r="U32" s="272"/>
      <c r="V32" s="276"/>
      <c r="W32" s="272"/>
      <c r="X32" s="272"/>
      <c r="Y32" s="272"/>
      <c r="Z32" s="272"/>
      <c r="AA32" s="272"/>
    </row>
    <row r="33" spans="6:27" ht="14.25" customHeight="1" x14ac:dyDescent="0.35">
      <c r="G33" s="140"/>
      <c r="H33" s="267"/>
      <c r="J33" s="388"/>
      <c r="K33" s="153" t="s">
        <v>952</v>
      </c>
      <c r="L33" s="153" t="s">
        <v>946</v>
      </c>
      <c r="M33" s="153" t="s">
        <v>838</v>
      </c>
      <c r="N33" s="153" t="s">
        <v>818</v>
      </c>
      <c r="O33" s="283" t="s">
        <v>819</v>
      </c>
      <c r="P33" s="278"/>
      <c r="Q33" s="278"/>
      <c r="R33" s="278"/>
      <c r="S33"/>
      <c r="U33" s="272"/>
      <c r="V33" s="276"/>
      <c r="W33" s="272"/>
      <c r="X33" s="272"/>
      <c r="Y33" s="272"/>
      <c r="Z33" s="272"/>
      <c r="AA33" s="272"/>
    </row>
    <row r="34" spans="6:27" ht="14.25" customHeight="1" x14ac:dyDescent="0.35">
      <c r="G34" s="140"/>
      <c r="H34" s="267"/>
      <c r="J34" s="388"/>
      <c r="K34" s="151" t="s">
        <v>953</v>
      </c>
      <c r="L34" s="151" t="s">
        <v>946</v>
      </c>
      <c r="M34" s="151" t="s">
        <v>842</v>
      </c>
      <c r="N34" s="151" t="s">
        <v>818</v>
      </c>
      <c r="O34" s="282" t="s">
        <v>819</v>
      </c>
      <c r="P34" s="278"/>
      <c r="Q34" s="278"/>
      <c r="R34" s="278"/>
      <c r="S34"/>
      <c r="U34" s="272"/>
      <c r="V34" s="276"/>
      <c r="W34" s="272"/>
      <c r="X34" s="272"/>
      <c r="Y34" s="272"/>
      <c r="Z34" s="272"/>
      <c r="AA34" s="272"/>
    </row>
    <row r="35" spans="6:27" ht="14.25" customHeight="1" x14ac:dyDescent="0.35">
      <c r="G35" s="140"/>
      <c r="H35" s="267"/>
      <c r="J35" s="388"/>
      <c r="K35" s="153" t="s">
        <v>954</v>
      </c>
      <c r="L35" s="153" t="s">
        <v>946</v>
      </c>
      <c r="M35" s="153" t="s">
        <v>846</v>
      </c>
      <c r="N35" s="153" t="s">
        <v>818</v>
      </c>
      <c r="O35" s="283" t="s">
        <v>819</v>
      </c>
      <c r="P35" s="278"/>
      <c r="Q35" s="278"/>
      <c r="R35" s="278"/>
      <c r="S35"/>
      <c r="U35" s="272"/>
      <c r="V35" s="276"/>
      <c r="W35" s="272"/>
      <c r="X35" s="272"/>
      <c r="Y35" s="272"/>
      <c r="Z35" s="272"/>
      <c r="AA35" s="272"/>
    </row>
    <row r="36" spans="6:27" ht="14.25" customHeight="1" thickBot="1" x14ac:dyDescent="0.4">
      <c r="G36" s="140"/>
      <c r="H36" s="267"/>
      <c r="J36" s="388"/>
      <c r="K36" s="157" t="s">
        <v>955</v>
      </c>
      <c r="L36" s="157" t="s">
        <v>946</v>
      </c>
      <c r="M36" s="157" t="s">
        <v>850</v>
      </c>
      <c r="N36" s="157" t="s">
        <v>818</v>
      </c>
      <c r="O36" s="285" t="s">
        <v>819</v>
      </c>
      <c r="P36" s="278"/>
      <c r="Q36" s="278"/>
      <c r="R36" s="278"/>
      <c r="S36"/>
      <c r="U36" s="272"/>
      <c r="V36" s="276"/>
      <c r="W36" s="272"/>
      <c r="X36" s="272"/>
      <c r="Y36" s="272"/>
      <c r="Z36" s="272"/>
      <c r="AA36" s="272"/>
    </row>
    <row r="37" spans="6:27" ht="14.25" customHeight="1" thickBot="1" x14ac:dyDescent="0.4">
      <c r="G37" s="140"/>
      <c r="H37"/>
      <c r="J37"/>
      <c r="K37"/>
      <c r="L37" s="286"/>
      <c r="M37"/>
      <c r="R37" s="276"/>
      <c r="S37" s="276"/>
      <c r="T37" s="276"/>
      <c r="U37" s="272"/>
      <c r="V37" s="276"/>
      <c r="W37" s="272"/>
      <c r="X37" s="272"/>
      <c r="Y37" s="272"/>
      <c r="Z37" s="272"/>
      <c r="AA37" s="272"/>
    </row>
    <row r="38" spans="6:27" ht="14.25" customHeight="1" x14ac:dyDescent="0.35">
      <c r="G38" s="140"/>
      <c r="H38" s="392" t="s">
        <v>854</v>
      </c>
      <c r="J38" s="394" t="s">
        <v>855</v>
      </c>
      <c r="K38" s="395"/>
      <c r="L38" s="395"/>
      <c r="M38" s="395"/>
      <c r="N38" s="395"/>
      <c r="O38" s="396"/>
      <c r="U38" s="272"/>
      <c r="W38" s="272"/>
      <c r="X38" s="272"/>
      <c r="Y38" s="272"/>
      <c r="Z38" s="272"/>
      <c r="AA38" s="272"/>
    </row>
    <row r="39" spans="6:27" ht="14.25" customHeight="1" thickBot="1" x14ac:dyDescent="0.4">
      <c r="G39" s="140"/>
      <c r="H39" s="393"/>
      <c r="J39" s="397" t="s">
        <v>857</v>
      </c>
      <c r="K39" s="398"/>
      <c r="L39" s="398"/>
      <c r="M39" s="398"/>
      <c r="N39" s="398"/>
      <c r="O39" s="287">
        <v>20</v>
      </c>
      <c r="P39" s="288"/>
      <c r="Q39" s="132" t="s">
        <v>853</v>
      </c>
      <c r="S39" s="159" t="s">
        <v>965</v>
      </c>
      <c r="U39" s="272"/>
    </row>
    <row r="40" spans="6:27" ht="14.25" customHeight="1" x14ac:dyDescent="0.35">
      <c r="G40" s="140"/>
      <c r="H40" s="393"/>
      <c r="J40" s="165" t="s">
        <v>858</v>
      </c>
      <c r="K40" s="166"/>
      <c r="L40" s="166"/>
      <c r="M40" s="166"/>
      <c r="N40" s="166"/>
      <c r="O40" s="167">
        <v>5</v>
      </c>
      <c r="Q40" s="132" t="s">
        <v>856</v>
      </c>
      <c r="S40" s="160">
        <v>20</v>
      </c>
      <c r="U40" s="272"/>
    </row>
    <row r="41" spans="6:27" ht="14.65" customHeight="1" thickBot="1" x14ac:dyDescent="0.3">
      <c r="F41" s="140"/>
      <c r="G41" s="140"/>
      <c r="H41" s="393"/>
      <c r="J41" s="289" t="s">
        <v>859</v>
      </c>
      <c r="K41" s="290"/>
      <c r="L41" s="290"/>
      <c r="M41" s="290"/>
      <c r="N41" s="290"/>
      <c r="O41" s="168">
        <v>0.02</v>
      </c>
      <c r="Z41" s="291"/>
      <c r="AA41" s="291"/>
    </row>
    <row r="42" spans="6:27" ht="15" customHeight="1" x14ac:dyDescent="0.3">
      <c r="F42" s="140"/>
      <c r="G42" s="140"/>
      <c r="H42" s="393"/>
      <c r="J42" s="292" t="s">
        <v>860</v>
      </c>
      <c r="K42" s="293"/>
      <c r="L42" s="293"/>
      <c r="M42" s="293"/>
      <c r="N42" s="293"/>
      <c r="O42" s="172">
        <v>1</v>
      </c>
    </row>
    <row r="43" spans="6:27" ht="15" customHeight="1" x14ac:dyDescent="0.35">
      <c r="G43" s="140"/>
      <c r="H43" s="393"/>
      <c r="J43" s="294" t="s">
        <v>172</v>
      </c>
      <c r="K43" s="295" t="s">
        <v>861</v>
      </c>
      <c r="L43" s="399" t="s">
        <v>862</v>
      </c>
      <c r="M43" s="402" t="s">
        <v>863</v>
      </c>
      <c r="O43"/>
    </row>
    <row r="44" spans="6:27" ht="15" customHeight="1" x14ac:dyDescent="0.35">
      <c r="G44" s="140"/>
      <c r="H44" s="393"/>
      <c r="J44" s="296" t="s">
        <v>864</v>
      </c>
      <c r="K44" s="142" t="s">
        <v>865</v>
      </c>
      <c r="L44" s="400"/>
      <c r="M44" s="403"/>
      <c r="O44"/>
    </row>
    <row r="45" spans="6:27" ht="15" customHeight="1" x14ac:dyDescent="0.35">
      <c r="G45" s="140"/>
      <c r="H45" s="393"/>
      <c r="J45" s="296"/>
      <c r="K45" s="142"/>
      <c r="L45" s="400"/>
      <c r="M45" s="403"/>
      <c r="O45"/>
    </row>
    <row r="46" spans="6:27" ht="15" customHeight="1" x14ac:dyDescent="0.35">
      <c r="G46" s="140"/>
      <c r="H46" s="393"/>
      <c r="J46" s="296"/>
      <c r="K46" s="142"/>
      <c r="L46" s="401"/>
      <c r="M46" s="404"/>
      <c r="O46"/>
    </row>
    <row r="47" spans="6:27" ht="14.25" customHeight="1" x14ac:dyDescent="0.25">
      <c r="G47" s="140"/>
      <c r="H47" s="393"/>
      <c r="J47" s="177">
        <v>0</v>
      </c>
      <c r="K47" s="178">
        <v>1</v>
      </c>
      <c r="L47" s="178">
        <v>0.8</v>
      </c>
      <c r="M47" s="297">
        <v>0.19999999999999996</v>
      </c>
      <c r="O47" s="182"/>
    </row>
    <row r="48" spans="6:27" ht="14.25" customHeight="1" x14ac:dyDescent="0.25">
      <c r="G48" s="140"/>
      <c r="H48" s="393"/>
      <c r="J48" s="180">
        <v>1</v>
      </c>
      <c r="K48" s="181">
        <v>0</v>
      </c>
      <c r="L48" s="181">
        <v>0.8</v>
      </c>
      <c r="M48" s="298">
        <v>0.19999999999999996</v>
      </c>
      <c r="O48" s="182"/>
    </row>
    <row r="49" spans="7:42" ht="14.25" customHeight="1" thickBot="1" x14ac:dyDescent="0.3">
      <c r="G49" s="140"/>
      <c r="H49" s="393"/>
      <c r="J49" s="183">
        <v>2</v>
      </c>
      <c r="K49" s="184">
        <v>0</v>
      </c>
      <c r="L49" s="184">
        <v>0.8</v>
      </c>
      <c r="M49" s="299">
        <v>0.19999999999999996</v>
      </c>
    </row>
    <row r="50" spans="7:42" ht="14.25" customHeight="1" x14ac:dyDescent="0.25">
      <c r="G50" s="140"/>
      <c r="H50" s="393"/>
      <c r="J50" s="300"/>
      <c r="K50" s="300"/>
      <c r="L50" s="300"/>
      <c r="M50" s="300"/>
      <c r="N50" s="182"/>
      <c r="O50" s="291"/>
    </row>
    <row r="51" spans="7:42" ht="14.25" customHeight="1" x14ac:dyDescent="0.25">
      <c r="G51" s="140"/>
      <c r="H51" s="393"/>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x14ac:dyDescent="0.3">
      <c r="G52" s="140"/>
      <c r="H52" s="393"/>
      <c r="J52" s="388" t="s">
        <v>866</v>
      </c>
      <c r="K52" s="187" t="s">
        <v>867</v>
      </c>
      <c r="L52" s="187" t="s">
        <v>868</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x14ac:dyDescent="0.3">
      <c r="G53" s="140"/>
      <c r="H53" s="393"/>
      <c r="J53" s="388"/>
      <c r="K53" s="187" t="s">
        <v>869</v>
      </c>
      <c r="L53" s="187" t="s">
        <v>870</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x14ac:dyDescent="0.3">
      <c r="G54" s="140"/>
      <c r="H54" s="393"/>
      <c r="J54" s="388"/>
      <c r="K54" s="187" t="s">
        <v>869</v>
      </c>
      <c r="L54" s="187" t="s">
        <v>871</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x14ac:dyDescent="0.3">
      <c r="G55" s="140"/>
      <c r="H55" s="393"/>
      <c r="J55" s="388"/>
      <c r="K55" s="187" t="s">
        <v>869</v>
      </c>
      <c r="L55" s="187" t="s">
        <v>872</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x14ac:dyDescent="0.35">
      <c r="G56" s="140"/>
      <c r="H56" s="393"/>
      <c r="J56" s="388"/>
      <c r="K56" s="187" t="s">
        <v>873</v>
      </c>
      <c r="L56" s="187" t="s">
        <v>870</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x14ac:dyDescent="0.35">
      <c r="G57" s="140"/>
      <c r="H57" s="393"/>
      <c r="J57" s="388"/>
      <c r="K57" s="187" t="s">
        <v>873</v>
      </c>
      <c r="L57" s="187" t="s">
        <v>871</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x14ac:dyDescent="0.35">
      <c r="G58" s="140"/>
      <c r="H58" s="393"/>
      <c r="J58" s="388"/>
      <c r="K58" s="187" t="s">
        <v>873</v>
      </c>
      <c r="L58" s="187" t="s">
        <v>872</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x14ac:dyDescent="0.3">
      <c r="G59" s="140"/>
      <c r="H59" s="393"/>
      <c r="J59" s="388"/>
      <c r="K59" s="187" t="s">
        <v>874</v>
      </c>
      <c r="L59" s="187" t="s">
        <v>868</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x14ac:dyDescent="0.3">
      <c r="G60" s="140"/>
      <c r="H60" s="393"/>
      <c r="J60" s="388"/>
      <c r="K60" s="187" t="s">
        <v>875</v>
      </c>
      <c r="L60" s="187" t="s">
        <v>870</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x14ac:dyDescent="0.3">
      <c r="G61" s="140"/>
      <c r="H61" s="393"/>
      <c r="J61" s="388"/>
      <c r="K61" s="187" t="s">
        <v>875</v>
      </c>
      <c r="L61" s="187" t="s">
        <v>871</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x14ac:dyDescent="0.3">
      <c r="G62" s="140"/>
      <c r="H62" s="393"/>
      <c r="J62" s="388"/>
      <c r="K62" s="187" t="s">
        <v>875</v>
      </c>
      <c r="L62" s="187" t="s">
        <v>872</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x14ac:dyDescent="0.35">
      <c r="G63" s="140"/>
      <c r="H63" s="393"/>
      <c r="J63" s="388"/>
      <c r="K63" s="187" t="s">
        <v>876</v>
      </c>
      <c r="L63" s="187" t="s">
        <v>870</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x14ac:dyDescent="0.35">
      <c r="G64" s="140"/>
      <c r="H64" s="393"/>
      <c r="J64" s="388"/>
      <c r="K64" s="187" t="s">
        <v>876</v>
      </c>
      <c r="L64" s="187" t="s">
        <v>871</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x14ac:dyDescent="0.35">
      <c r="G65" s="140"/>
      <c r="H65" s="393"/>
      <c r="J65" s="388"/>
      <c r="K65" s="187" t="s">
        <v>876</v>
      </c>
      <c r="L65" s="187" t="s">
        <v>872</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x14ac:dyDescent="0.3">
      <c r="G66" s="140"/>
      <c r="H66" s="393"/>
      <c r="J66" s="388"/>
      <c r="K66" s="187" t="s">
        <v>877</v>
      </c>
      <c r="L66" s="187" t="s">
        <v>870</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x14ac:dyDescent="0.3">
      <c r="G67" s="140"/>
      <c r="H67" s="393"/>
      <c r="J67" s="388"/>
      <c r="K67" s="187" t="s">
        <v>877</v>
      </c>
      <c r="L67" s="187" t="s">
        <v>871</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x14ac:dyDescent="0.3">
      <c r="G68" s="140"/>
      <c r="H68" s="393"/>
      <c r="J68" s="388"/>
      <c r="K68" s="187" t="s">
        <v>877</v>
      </c>
      <c r="L68" s="187" t="s">
        <v>872</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x14ac:dyDescent="0.3">
      <c r="G69" s="140"/>
      <c r="H69" s="393"/>
      <c r="J69" s="388"/>
      <c r="K69" s="187" t="s">
        <v>878</v>
      </c>
      <c r="L69" s="187" t="s">
        <v>868</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x14ac:dyDescent="0.3">
      <c r="G70" s="140"/>
      <c r="H70" s="393"/>
      <c r="J70" s="388"/>
      <c r="K70" s="187" t="s">
        <v>879</v>
      </c>
      <c r="L70" s="187" t="s">
        <v>870</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x14ac:dyDescent="0.3">
      <c r="G71" s="140"/>
      <c r="H71" s="393"/>
      <c r="J71" s="388"/>
      <c r="K71" s="187" t="s">
        <v>879</v>
      </c>
      <c r="L71" s="187" t="s">
        <v>871</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x14ac:dyDescent="0.3">
      <c r="G72" s="140"/>
      <c r="H72" s="393"/>
      <c r="J72" s="388"/>
      <c r="K72" s="187" t="s">
        <v>879</v>
      </c>
      <c r="L72" s="187" t="s">
        <v>872</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x14ac:dyDescent="0.35">
      <c r="G73" s="140"/>
      <c r="H73" s="393"/>
      <c r="J73" s="388"/>
      <c r="K73" s="187" t="s">
        <v>880</v>
      </c>
      <c r="L73" s="187" t="s">
        <v>870</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x14ac:dyDescent="0.35">
      <c r="G74" s="140"/>
      <c r="H74" s="393"/>
      <c r="J74" s="388"/>
      <c r="K74" s="187" t="s">
        <v>880</v>
      </c>
      <c r="L74" s="187" t="s">
        <v>871</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x14ac:dyDescent="0.35">
      <c r="G75" s="140"/>
      <c r="H75" s="393"/>
      <c r="J75" s="388"/>
      <c r="K75" s="187" t="s">
        <v>880</v>
      </c>
      <c r="L75" s="187" t="s">
        <v>872</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x14ac:dyDescent="0.3">
      <c r="G76" s="140"/>
      <c r="H76" s="393"/>
      <c r="J76" s="388"/>
      <c r="K76" s="191" t="s">
        <v>881</v>
      </c>
      <c r="L76" s="187" t="s">
        <v>870</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x14ac:dyDescent="0.3">
      <c r="G77" s="140"/>
      <c r="H77" s="393"/>
      <c r="J77" s="388"/>
      <c r="K77" s="191" t="s">
        <v>881</v>
      </c>
      <c r="L77" s="187" t="s">
        <v>871</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x14ac:dyDescent="0.3">
      <c r="G78" s="140"/>
      <c r="H78" s="393"/>
      <c r="J78" s="388"/>
      <c r="K78" s="191" t="s">
        <v>881</v>
      </c>
      <c r="L78" s="187" t="s">
        <v>872</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x14ac:dyDescent="0.3">
      <c r="G79" s="140"/>
      <c r="H79" s="393"/>
      <c r="J79" s="388"/>
      <c r="K79" s="191" t="s">
        <v>882</v>
      </c>
      <c r="L79" s="187" t="s">
        <v>870</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x14ac:dyDescent="0.3">
      <c r="G80" s="140"/>
      <c r="H80" s="393"/>
      <c r="J80" s="146"/>
      <c r="K80" s="191" t="s">
        <v>882</v>
      </c>
      <c r="L80" s="187" t="s">
        <v>871</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x14ac:dyDescent="0.3">
      <c r="G81" s="140"/>
      <c r="H81" s="393"/>
      <c r="J81" s="146"/>
      <c r="K81" s="191" t="s">
        <v>882</v>
      </c>
      <c r="L81" s="187" t="s">
        <v>872</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x14ac:dyDescent="0.25">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x14ac:dyDescent="0.3">
      <c r="D84" s="138" t="s">
        <v>800</v>
      </c>
      <c r="G84" s="381" t="s">
        <v>883</v>
      </c>
      <c r="H84" s="381"/>
      <c r="I84" s="381"/>
      <c r="J84" s="381"/>
      <c r="K84" s="381"/>
      <c r="L84" s="381"/>
      <c r="M84" s="381"/>
      <c r="N84" s="381"/>
      <c r="O84" s="381"/>
      <c r="P84" s="381"/>
      <c r="Q84" s="381"/>
      <c r="R84" s="381"/>
      <c r="S84" s="381"/>
      <c r="T84" s="381"/>
      <c r="U84" s="381"/>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x14ac:dyDescent="0.25">
      <c r="G85" s="140"/>
      <c r="M85" s="132" t="s">
        <v>884</v>
      </c>
      <c r="AA85" s="301"/>
      <c r="AB85" s="301"/>
      <c r="AC85" s="301"/>
      <c r="AD85" s="301"/>
      <c r="AP85" s="301"/>
      <c r="AQ85" s="301"/>
    </row>
    <row r="86" spans="4:44" ht="14.25" customHeight="1" x14ac:dyDescent="0.25">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x14ac:dyDescent="0.3">
      <c r="G87" s="140"/>
      <c r="H87" s="391" t="s">
        <v>885</v>
      </c>
      <c r="J87" s="351" t="s">
        <v>886</v>
      </c>
      <c r="K87" s="196" t="s">
        <v>945</v>
      </c>
      <c r="L87" s="196" t="s">
        <v>870</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x14ac:dyDescent="0.3">
      <c r="G88" s="140"/>
      <c r="H88" s="391"/>
      <c r="J88" s="352"/>
      <c r="K88" s="137" t="s">
        <v>945</v>
      </c>
      <c r="L88" s="187" t="s">
        <v>871</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x14ac:dyDescent="0.35">
      <c r="G89" s="140"/>
      <c r="H89" s="391"/>
      <c r="J89" s="352"/>
      <c r="K89" s="198" t="s">
        <v>945</v>
      </c>
      <c r="L89" s="198" t="s">
        <v>872</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x14ac:dyDescent="0.3">
      <c r="G90" s="140"/>
      <c r="H90" s="391"/>
      <c r="J90" s="352"/>
      <c r="K90" s="196" t="s">
        <v>947</v>
      </c>
      <c r="L90" s="196" t="s">
        <v>870</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x14ac:dyDescent="0.3">
      <c r="G91" s="140"/>
      <c r="H91" s="391"/>
      <c r="J91" s="352"/>
      <c r="K91" s="137" t="s">
        <v>947</v>
      </c>
      <c r="L91" s="187" t="s">
        <v>871</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x14ac:dyDescent="0.35">
      <c r="G92" s="140"/>
      <c r="H92" s="391"/>
      <c r="J92" s="352"/>
      <c r="K92" s="198" t="s">
        <v>947</v>
      </c>
      <c r="L92" s="198" t="s">
        <v>872</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x14ac:dyDescent="0.3">
      <c r="G93" s="140"/>
      <c r="H93" s="391"/>
      <c r="J93" s="352"/>
      <c r="K93" s="196" t="s">
        <v>948</v>
      </c>
      <c r="L93" s="196" t="s">
        <v>870</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x14ac:dyDescent="0.3">
      <c r="G94" s="140"/>
      <c r="H94" s="391"/>
      <c r="J94" s="352"/>
      <c r="K94" s="137" t="s">
        <v>948</v>
      </c>
      <c r="L94" s="187" t="s">
        <v>871</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x14ac:dyDescent="0.35">
      <c r="G95" s="140"/>
      <c r="H95" s="391"/>
      <c r="J95" s="352"/>
      <c r="K95" s="198" t="s">
        <v>948</v>
      </c>
      <c r="L95" s="198" t="s">
        <v>872</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x14ac:dyDescent="0.3">
      <c r="G96" s="140"/>
      <c r="H96" s="391"/>
      <c r="J96" s="352"/>
      <c r="K96" s="196" t="s">
        <v>949</v>
      </c>
      <c r="L96" s="196" t="s">
        <v>870</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x14ac:dyDescent="0.3">
      <c r="G97" s="140"/>
      <c r="H97" s="391"/>
      <c r="J97" s="352"/>
      <c r="K97" s="137" t="s">
        <v>949</v>
      </c>
      <c r="L97" s="187" t="s">
        <v>871</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x14ac:dyDescent="0.35">
      <c r="G98" s="140"/>
      <c r="H98" s="391"/>
      <c r="J98" s="352"/>
      <c r="K98" s="198" t="s">
        <v>949</v>
      </c>
      <c r="L98" s="198" t="s">
        <v>872</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x14ac:dyDescent="0.3">
      <c r="G99" s="140"/>
      <c r="H99" s="391"/>
      <c r="J99" s="352"/>
      <c r="K99" s="196" t="s">
        <v>950</v>
      </c>
      <c r="L99" s="196" t="s">
        <v>870</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x14ac:dyDescent="0.3">
      <c r="G100" s="140"/>
      <c r="H100" s="391"/>
      <c r="J100" s="352"/>
      <c r="K100" s="137" t="s">
        <v>950</v>
      </c>
      <c r="L100" s="187" t="s">
        <v>871</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x14ac:dyDescent="0.35">
      <c r="G101" s="140"/>
      <c r="H101" s="391"/>
      <c r="J101" s="352"/>
      <c r="K101" s="198" t="s">
        <v>950</v>
      </c>
      <c r="L101" s="198" t="s">
        <v>872</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x14ac:dyDescent="0.3">
      <c r="G102" s="140"/>
      <c r="H102" s="391"/>
      <c r="J102" s="352"/>
      <c r="K102" s="196" t="s">
        <v>951</v>
      </c>
      <c r="L102" s="196" t="s">
        <v>870</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x14ac:dyDescent="0.3">
      <c r="G103" s="140"/>
      <c r="H103" s="391"/>
      <c r="J103" s="352"/>
      <c r="K103" s="137" t="s">
        <v>951</v>
      </c>
      <c r="L103" s="187" t="s">
        <v>871</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x14ac:dyDescent="0.35">
      <c r="G104" s="140"/>
      <c r="H104" s="391"/>
      <c r="J104" s="352"/>
      <c r="K104" s="198" t="s">
        <v>951</v>
      </c>
      <c r="L104" s="198" t="s">
        <v>872</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x14ac:dyDescent="0.3">
      <c r="G105" s="140"/>
      <c r="H105" s="391"/>
      <c r="J105" s="352"/>
      <c r="K105" s="196" t="s">
        <v>952</v>
      </c>
      <c r="L105" s="196" t="s">
        <v>870</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x14ac:dyDescent="0.3">
      <c r="G106" s="140"/>
      <c r="H106" s="391"/>
      <c r="J106" s="352"/>
      <c r="K106" s="137" t="s">
        <v>952</v>
      </c>
      <c r="L106" s="187" t="s">
        <v>871</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x14ac:dyDescent="0.35">
      <c r="G107" s="140"/>
      <c r="H107" s="391"/>
      <c r="J107" s="352"/>
      <c r="K107" s="198" t="s">
        <v>952</v>
      </c>
      <c r="L107" s="198" t="s">
        <v>872</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x14ac:dyDescent="0.3">
      <c r="G108" s="140"/>
      <c r="H108" s="391"/>
      <c r="J108" s="352"/>
      <c r="K108" s="196" t="s">
        <v>953</v>
      </c>
      <c r="L108" s="196" t="s">
        <v>870</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x14ac:dyDescent="0.3">
      <c r="G109" s="140"/>
      <c r="H109" s="391"/>
      <c r="J109" s="352"/>
      <c r="K109" s="137" t="s">
        <v>953</v>
      </c>
      <c r="L109" s="187" t="s">
        <v>871</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x14ac:dyDescent="0.35">
      <c r="G110" s="140"/>
      <c r="H110" s="391"/>
      <c r="J110" s="352"/>
      <c r="K110" s="198" t="s">
        <v>953</v>
      </c>
      <c r="L110" s="198" t="s">
        <v>872</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x14ac:dyDescent="0.3">
      <c r="G111" s="140"/>
      <c r="H111" s="391"/>
      <c r="J111" s="352"/>
      <c r="K111" s="196" t="s">
        <v>954</v>
      </c>
      <c r="L111" s="196" t="s">
        <v>870</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x14ac:dyDescent="0.3">
      <c r="G112" s="140"/>
      <c r="H112" s="391"/>
      <c r="J112" s="352"/>
      <c r="K112" s="137" t="s">
        <v>954</v>
      </c>
      <c r="L112" s="187" t="s">
        <v>871</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x14ac:dyDescent="0.35">
      <c r="G113" s="140"/>
      <c r="H113" s="391"/>
      <c r="J113" s="352"/>
      <c r="K113" s="198" t="s">
        <v>954</v>
      </c>
      <c r="L113" s="198" t="s">
        <v>872</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x14ac:dyDescent="0.3">
      <c r="G114" s="140"/>
      <c r="H114" s="391"/>
      <c r="J114" s="352"/>
      <c r="K114" s="196" t="s">
        <v>955</v>
      </c>
      <c r="L114" s="196" t="s">
        <v>870</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x14ac:dyDescent="0.3">
      <c r="G115" s="140"/>
      <c r="H115" s="391"/>
      <c r="J115" s="352"/>
      <c r="K115" s="137" t="s">
        <v>955</v>
      </c>
      <c r="L115" s="187" t="s">
        <v>871</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x14ac:dyDescent="0.35">
      <c r="G116" s="140"/>
      <c r="H116" s="391"/>
      <c r="J116" s="385"/>
      <c r="K116" s="198" t="s">
        <v>955</v>
      </c>
      <c r="L116" s="198" t="s">
        <v>872</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x14ac:dyDescent="0.3">
      <c r="G117" s="140"/>
      <c r="H117" s="391"/>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x14ac:dyDescent="0.25">
      <c r="G118" s="140"/>
      <c r="H118" s="391"/>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x14ac:dyDescent="0.3">
      <c r="G119" s="140"/>
      <c r="H119" s="391"/>
      <c r="J119" s="351" t="s">
        <v>887</v>
      </c>
      <c r="K119" s="196" t="s">
        <v>945</v>
      </c>
      <c r="L119" s="196" t="s">
        <v>870</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x14ac:dyDescent="0.3">
      <c r="G120" s="140"/>
      <c r="H120" s="391"/>
      <c r="J120" s="352"/>
      <c r="K120" s="137" t="s">
        <v>945</v>
      </c>
      <c r="L120" s="187" t="s">
        <v>871</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x14ac:dyDescent="0.35">
      <c r="G121" s="140"/>
      <c r="H121" s="391"/>
      <c r="J121" s="352"/>
      <c r="K121" s="198" t="s">
        <v>945</v>
      </c>
      <c r="L121" s="198" t="s">
        <v>872</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x14ac:dyDescent="0.3">
      <c r="G122" s="140"/>
      <c r="H122" s="391"/>
      <c r="J122" s="352"/>
      <c r="K122" s="196" t="s">
        <v>947</v>
      </c>
      <c r="L122" s="196" t="s">
        <v>870</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x14ac:dyDescent="0.3">
      <c r="G123" s="140"/>
      <c r="H123" s="391"/>
      <c r="J123" s="352"/>
      <c r="K123" s="137" t="s">
        <v>947</v>
      </c>
      <c r="L123" s="187" t="s">
        <v>871</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x14ac:dyDescent="0.35">
      <c r="G124" s="140"/>
      <c r="H124" s="391"/>
      <c r="J124" s="352"/>
      <c r="K124" s="198" t="s">
        <v>947</v>
      </c>
      <c r="L124" s="198" t="s">
        <v>872</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x14ac:dyDescent="0.3">
      <c r="G125" s="140"/>
      <c r="H125" s="391"/>
      <c r="J125" s="352"/>
      <c r="K125" s="196" t="s">
        <v>948</v>
      </c>
      <c r="L125" s="196" t="s">
        <v>870</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x14ac:dyDescent="0.3">
      <c r="G126" s="140"/>
      <c r="H126" s="391"/>
      <c r="J126" s="352"/>
      <c r="K126" s="137" t="s">
        <v>948</v>
      </c>
      <c r="L126" s="187" t="s">
        <v>871</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x14ac:dyDescent="0.35">
      <c r="G127" s="140"/>
      <c r="H127" s="391"/>
      <c r="J127" s="352"/>
      <c r="K127" s="198" t="s">
        <v>948</v>
      </c>
      <c r="L127" s="198" t="s">
        <v>872</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x14ac:dyDescent="0.3">
      <c r="G128" s="140"/>
      <c r="H128" s="391"/>
      <c r="J128" s="352"/>
      <c r="K128" s="196" t="s">
        <v>949</v>
      </c>
      <c r="L128" s="196" t="s">
        <v>870</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x14ac:dyDescent="0.3">
      <c r="G129" s="140"/>
      <c r="H129" s="391"/>
      <c r="J129" s="352"/>
      <c r="K129" s="137" t="s">
        <v>949</v>
      </c>
      <c r="L129" s="187" t="s">
        <v>871</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x14ac:dyDescent="0.35">
      <c r="G130" s="140"/>
      <c r="H130" s="391"/>
      <c r="J130" s="352"/>
      <c r="K130" s="198" t="s">
        <v>949</v>
      </c>
      <c r="L130" s="198" t="s">
        <v>872</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x14ac:dyDescent="0.3">
      <c r="G131" s="140"/>
      <c r="H131" s="391"/>
      <c r="J131" s="352"/>
      <c r="K131" s="196" t="s">
        <v>950</v>
      </c>
      <c r="L131" s="196" t="s">
        <v>870</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x14ac:dyDescent="0.3">
      <c r="G132" s="140"/>
      <c r="H132" s="391"/>
      <c r="J132" s="352"/>
      <c r="K132" s="137" t="s">
        <v>950</v>
      </c>
      <c r="L132" s="187" t="s">
        <v>871</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x14ac:dyDescent="0.35">
      <c r="G133" s="140"/>
      <c r="H133" s="391"/>
      <c r="J133" s="352"/>
      <c r="K133" s="198" t="s">
        <v>950</v>
      </c>
      <c r="L133" s="198" t="s">
        <v>872</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x14ac:dyDescent="0.3">
      <c r="G134" s="140"/>
      <c r="H134" s="391"/>
      <c r="J134" s="352"/>
      <c r="K134" s="196" t="s">
        <v>951</v>
      </c>
      <c r="L134" s="196" t="s">
        <v>870</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x14ac:dyDescent="0.3">
      <c r="G135" s="140"/>
      <c r="H135" s="391"/>
      <c r="J135" s="352"/>
      <c r="K135" s="137" t="s">
        <v>951</v>
      </c>
      <c r="L135" s="187" t="s">
        <v>871</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x14ac:dyDescent="0.35">
      <c r="G136" s="140"/>
      <c r="H136" s="391"/>
      <c r="J136" s="352"/>
      <c r="K136" s="198" t="s">
        <v>951</v>
      </c>
      <c r="L136" s="198" t="s">
        <v>872</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x14ac:dyDescent="0.3">
      <c r="G137" s="140"/>
      <c r="H137" s="391"/>
      <c r="J137" s="352"/>
      <c r="K137" s="196" t="s">
        <v>952</v>
      </c>
      <c r="L137" s="196" t="s">
        <v>870</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x14ac:dyDescent="0.3">
      <c r="G138" s="140"/>
      <c r="H138" s="391"/>
      <c r="J138" s="352"/>
      <c r="K138" s="137" t="s">
        <v>952</v>
      </c>
      <c r="L138" s="187" t="s">
        <v>871</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x14ac:dyDescent="0.35">
      <c r="G139" s="140"/>
      <c r="H139" s="391"/>
      <c r="J139" s="352"/>
      <c r="K139" s="198" t="s">
        <v>952</v>
      </c>
      <c r="L139" s="198" t="s">
        <v>872</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x14ac:dyDescent="0.3">
      <c r="G140" s="140"/>
      <c r="H140" s="391"/>
      <c r="J140" s="352"/>
      <c r="K140" s="196" t="s">
        <v>953</v>
      </c>
      <c r="L140" s="196" t="s">
        <v>870</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x14ac:dyDescent="0.3">
      <c r="G141" s="140"/>
      <c r="H141" s="391"/>
      <c r="J141" s="352"/>
      <c r="K141" s="137" t="s">
        <v>953</v>
      </c>
      <c r="L141" s="187" t="s">
        <v>871</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x14ac:dyDescent="0.35">
      <c r="G142" s="140"/>
      <c r="H142" s="391"/>
      <c r="J142" s="352"/>
      <c r="K142" s="198" t="s">
        <v>953</v>
      </c>
      <c r="L142" s="198" t="s">
        <v>872</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x14ac:dyDescent="0.3">
      <c r="G143" s="140"/>
      <c r="H143" s="391"/>
      <c r="J143" s="352"/>
      <c r="K143" s="196" t="s">
        <v>954</v>
      </c>
      <c r="L143" s="196" t="s">
        <v>870</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x14ac:dyDescent="0.3">
      <c r="G144" s="140"/>
      <c r="H144" s="391"/>
      <c r="J144" s="352"/>
      <c r="K144" s="137" t="s">
        <v>954</v>
      </c>
      <c r="L144" s="187" t="s">
        <v>871</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x14ac:dyDescent="0.35">
      <c r="G145" s="140"/>
      <c r="H145" s="391"/>
      <c r="J145" s="352"/>
      <c r="K145" s="198" t="s">
        <v>954</v>
      </c>
      <c r="L145" s="198" t="s">
        <v>872</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x14ac:dyDescent="0.3">
      <c r="G146" s="140"/>
      <c r="H146" s="391"/>
      <c r="J146" s="352"/>
      <c r="K146" s="196" t="s">
        <v>955</v>
      </c>
      <c r="L146" s="196" t="s">
        <v>870</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x14ac:dyDescent="0.3">
      <c r="G147" s="140"/>
      <c r="H147" s="391"/>
      <c r="J147" s="352"/>
      <c r="K147" s="137" t="s">
        <v>955</v>
      </c>
      <c r="L147" s="187" t="s">
        <v>871</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x14ac:dyDescent="0.35">
      <c r="G148" s="140"/>
      <c r="H148" s="391"/>
      <c r="J148" s="385"/>
      <c r="K148" s="198" t="s">
        <v>955</v>
      </c>
      <c r="L148" s="198" t="s">
        <v>872</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x14ac:dyDescent="0.3">
      <c r="G149" s="140"/>
      <c r="H149" s="391"/>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x14ac:dyDescent="0.25">
      <c r="G150" s="140"/>
      <c r="H150" s="391"/>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x14ac:dyDescent="0.3">
      <c r="G151" s="140"/>
      <c r="H151" s="391"/>
      <c r="J151" s="351" t="s">
        <v>888</v>
      </c>
      <c r="K151" s="196" t="s">
        <v>945</v>
      </c>
      <c r="L151" s="196" t="s">
        <v>870</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x14ac:dyDescent="0.3">
      <c r="G152" s="140"/>
      <c r="H152" s="391"/>
      <c r="J152" s="352"/>
      <c r="K152" s="137" t="s">
        <v>945</v>
      </c>
      <c r="L152" s="187" t="s">
        <v>871</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x14ac:dyDescent="0.35">
      <c r="G153" s="140"/>
      <c r="H153" s="391"/>
      <c r="J153" s="352"/>
      <c r="K153" s="198" t="s">
        <v>945</v>
      </c>
      <c r="L153" s="198" t="s">
        <v>872</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x14ac:dyDescent="0.3">
      <c r="G154" s="140"/>
      <c r="H154" s="391"/>
      <c r="J154" s="352"/>
      <c r="K154" s="196" t="s">
        <v>947</v>
      </c>
      <c r="L154" s="196" t="s">
        <v>870</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x14ac:dyDescent="0.3">
      <c r="G155" s="140"/>
      <c r="H155" s="391"/>
      <c r="J155" s="352"/>
      <c r="K155" s="137" t="s">
        <v>947</v>
      </c>
      <c r="L155" s="187" t="s">
        <v>871</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x14ac:dyDescent="0.35">
      <c r="G156" s="140"/>
      <c r="H156" s="391"/>
      <c r="J156" s="352"/>
      <c r="K156" s="198" t="s">
        <v>947</v>
      </c>
      <c r="L156" s="198" t="s">
        <v>872</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x14ac:dyDescent="0.35">
      <c r="G157" s="140"/>
      <c r="H157" s="391"/>
      <c r="J157" s="352"/>
      <c r="K157" s="196" t="s">
        <v>948</v>
      </c>
      <c r="L157" s="196" t="s">
        <v>870</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x14ac:dyDescent="0.35">
      <c r="A158" s="132"/>
      <c r="B158" s="132"/>
      <c r="C158" s="132"/>
      <c r="D158" s="132"/>
      <c r="E158" s="132"/>
      <c r="F158" s="132"/>
      <c r="G158" s="140"/>
      <c r="H158" s="391"/>
      <c r="I158" s="132"/>
      <c r="J158" s="352"/>
      <c r="K158" s="137" t="s">
        <v>948</v>
      </c>
      <c r="L158" s="187" t="s">
        <v>871</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x14ac:dyDescent="0.35">
      <c r="A159" s="132"/>
      <c r="B159" s="132"/>
      <c r="C159" s="132"/>
      <c r="D159" s="132"/>
      <c r="E159" s="132"/>
      <c r="F159" s="132"/>
      <c r="G159" s="140"/>
      <c r="H159" s="391"/>
      <c r="I159" s="132"/>
      <c r="J159" s="352"/>
      <c r="K159" s="198" t="s">
        <v>948</v>
      </c>
      <c r="L159" s="198" t="s">
        <v>872</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x14ac:dyDescent="0.35">
      <c r="G160" s="140"/>
      <c r="H160" s="391"/>
      <c r="J160" s="352"/>
      <c r="K160" s="196" t="s">
        <v>949</v>
      </c>
      <c r="L160" s="196" t="s">
        <v>870</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x14ac:dyDescent="0.35">
      <c r="A161" s="132"/>
      <c r="B161" s="132"/>
      <c r="C161" s="132"/>
      <c r="D161" s="132"/>
      <c r="E161" s="132"/>
      <c r="F161" s="132"/>
      <c r="G161" s="140"/>
      <c r="H161" s="391"/>
      <c r="I161" s="132"/>
      <c r="J161" s="352"/>
      <c r="K161" s="137" t="s">
        <v>949</v>
      </c>
      <c r="L161" s="187" t="s">
        <v>871</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x14ac:dyDescent="0.35">
      <c r="A162" s="132"/>
      <c r="B162" s="132"/>
      <c r="C162" s="132"/>
      <c r="D162" s="132"/>
      <c r="E162" s="132"/>
      <c r="F162" s="132"/>
      <c r="G162" s="140"/>
      <c r="H162" s="391"/>
      <c r="I162" s="132"/>
      <c r="J162" s="352"/>
      <c r="K162" s="198" t="s">
        <v>949</v>
      </c>
      <c r="L162" s="198" t="s">
        <v>872</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x14ac:dyDescent="0.35">
      <c r="G163" s="140"/>
      <c r="H163" s="391"/>
      <c r="J163" s="352"/>
      <c r="K163" s="196" t="s">
        <v>950</v>
      </c>
      <c r="L163" s="196" t="s">
        <v>870</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x14ac:dyDescent="0.35">
      <c r="A164" s="132"/>
      <c r="B164" s="132"/>
      <c r="C164" s="132"/>
      <c r="D164" s="132"/>
      <c r="E164" s="132"/>
      <c r="F164" s="132"/>
      <c r="G164" s="140"/>
      <c r="H164" s="391"/>
      <c r="I164" s="132"/>
      <c r="J164" s="352"/>
      <c r="K164" s="137" t="s">
        <v>950</v>
      </c>
      <c r="L164" s="187" t="s">
        <v>871</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x14ac:dyDescent="0.35">
      <c r="A165" s="132"/>
      <c r="B165" s="132"/>
      <c r="C165" s="132"/>
      <c r="D165" s="132"/>
      <c r="E165" s="132"/>
      <c r="F165" s="132"/>
      <c r="G165" s="140"/>
      <c r="H165" s="391"/>
      <c r="I165" s="132"/>
      <c r="J165" s="352"/>
      <c r="K165" s="198" t="s">
        <v>950</v>
      </c>
      <c r="L165" s="198" t="s">
        <v>872</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x14ac:dyDescent="0.3">
      <c r="G166" s="140"/>
      <c r="H166" s="391"/>
      <c r="J166" s="352"/>
      <c r="K166" s="196" t="s">
        <v>951</v>
      </c>
      <c r="L166" s="196" t="s">
        <v>870</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x14ac:dyDescent="0.3">
      <c r="G167" s="140"/>
      <c r="H167" s="391"/>
      <c r="J167" s="352"/>
      <c r="K167" s="137" t="s">
        <v>951</v>
      </c>
      <c r="L167" s="187" t="s">
        <v>871</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x14ac:dyDescent="0.35">
      <c r="G168" s="140"/>
      <c r="H168" s="391"/>
      <c r="J168" s="352"/>
      <c r="K168" s="198" t="s">
        <v>951</v>
      </c>
      <c r="L168" s="198" t="s">
        <v>872</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x14ac:dyDescent="0.3">
      <c r="G169" s="140"/>
      <c r="H169" s="391"/>
      <c r="J169" s="352"/>
      <c r="K169" s="196" t="s">
        <v>952</v>
      </c>
      <c r="L169" s="196" t="s">
        <v>870</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x14ac:dyDescent="0.3">
      <c r="G170" s="140"/>
      <c r="H170" s="391"/>
      <c r="J170" s="352"/>
      <c r="K170" s="137" t="s">
        <v>952</v>
      </c>
      <c r="L170" s="187" t="s">
        <v>871</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x14ac:dyDescent="0.35">
      <c r="G171" s="140"/>
      <c r="H171" s="391"/>
      <c r="J171" s="352"/>
      <c r="K171" s="198" t="s">
        <v>952</v>
      </c>
      <c r="L171" s="198" t="s">
        <v>872</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x14ac:dyDescent="0.35">
      <c r="G172" s="140"/>
      <c r="H172" s="391"/>
      <c r="J172" s="352"/>
      <c r="K172" s="196" t="s">
        <v>953</v>
      </c>
      <c r="L172" s="196" t="s">
        <v>870</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x14ac:dyDescent="0.35">
      <c r="A173" s="132"/>
      <c r="B173" s="132"/>
      <c r="C173" s="132"/>
      <c r="D173" s="132"/>
      <c r="E173" s="132"/>
      <c r="F173" s="132"/>
      <c r="G173" s="140"/>
      <c r="H173" s="391"/>
      <c r="I173" s="132"/>
      <c r="J173" s="352"/>
      <c r="K173" s="137" t="s">
        <v>953</v>
      </c>
      <c r="L173" s="187" t="s">
        <v>871</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x14ac:dyDescent="0.35">
      <c r="A174" s="132"/>
      <c r="B174" s="132"/>
      <c r="C174" s="132"/>
      <c r="D174" s="132"/>
      <c r="E174" s="132"/>
      <c r="F174" s="132"/>
      <c r="G174" s="140"/>
      <c r="H174" s="391"/>
      <c r="I174" s="132"/>
      <c r="J174" s="352"/>
      <c r="K174" s="198" t="s">
        <v>953</v>
      </c>
      <c r="L174" s="198" t="s">
        <v>872</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x14ac:dyDescent="0.35">
      <c r="G175" s="140"/>
      <c r="H175" s="391"/>
      <c r="J175" s="352"/>
      <c r="K175" s="196" t="s">
        <v>954</v>
      </c>
      <c r="L175" s="196" t="s">
        <v>870</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x14ac:dyDescent="0.35">
      <c r="A176" s="132"/>
      <c r="B176" s="132"/>
      <c r="C176" s="132"/>
      <c r="D176" s="132"/>
      <c r="E176" s="132"/>
      <c r="F176" s="132"/>
      <c r="G176" s="140"/>
      <c r="H176" s="391"/>
      <c r="I176" s="132"/>
      <c r="J176" s="352"/>
      <c r="K176" s="137" t="s">
        <v>954</v>
      </c>
      <c r="L176" s="187" t="s">
        <v>871</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x14ac:dyDescent="0.35">
      <c r="A177" s="132"/>
      <c r="B177" s="132"/>
      <c r="C177" s="132"/>
      <c r="D177" s="132"/>
      <c r="E177" s="132"/>
      <c r="F177" s="132"/>
      <c r="G177" s="140"/>
      <c r="H177" s="391"/>
      <c r="I177" s="132"/>
      <c r="J177" s="352"/>
      <c r="K177" s="198" t="s">
        <v>954</v>
      </c>
      <c r="L177" s="198" t="s">
        <v>872</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x14ac:dyDescent="0.35">
      <c r="G178" s="140"/>
      <c r="H178" s="391"/>
      <c r="J178" s="352"/>
      <c r="K178" s="196" t="s">
        <v>955</v>
      </c>
      <c r="L178" s="196" t="s">
        <v>870</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x14ac:dyDescent="0.35">
      <c r="A179" s="132"/>
      <c r="B179" s="132"/>
      <c r="C179" s="132"/>
      <c r="D179" s="132"/>
      <c r="E179" s="132"/>
      <c r="F179" s="132"/>
      <c r="G179" s="140"/>
      <c r="H179" s="391"/>
      <c r="I179" s="132"/>
      <c r="J179" s="352"/>
      <c r="K179" s="137" t="s">
        <v>955</v>
      </c>
      <c r="L179" s="187" t="s">
        <v>871</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x14ac:dyDescent="0.35">
      <c r="A180" s="132"/>
      <c r="B180" s="132"/>
      <c r="C180" s="132"/>
      <c r="D180" s="132"/>
      <c r="E180" s="132"/>
      <c r="F180" s="132"/>
      <c r="G180" s="140"/>
      <c r="H180" s="391"/>
      <c r="I180" s="132"/>
      <c r="J180" s="385"/>
      <c r="K180" s="198" t="s">
        <v>955</v>
      </c>
      <c r="L180" s="198" t="s">
        <v>872</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x14ac:dyDescent="0.35">
      <c r="G181" s="140"/>
      <c r="H181" s="391"/>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x14ac:dyDescent="0.3">
      <c r="G182" s="140"/>
      <c r="H182" s="391"/>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x14ac:dyDescent="0.3">
      <c r="G183" s="140"/>
      <c r="H183" s="391"/>
      <c r="J183" s="351" t="s">
        <v>889</v>
      </c>
      <c r="K183" s="196" t="s">
        <v>945</v>
      </c>
      <c r="L183" s="196" t="s">
        <v>870</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x14ac:dyDescent="0.3">
      <c r="G184" s="140"/>
      <c r="H184" s="391"/>
      <c r="J184" s="352"/>
      <c r="K184" s="137" t="s">
        <v>945</v>
      </c>
      <c r="L184" s="187" t="s">
        <v>871</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x14ac:dyDescent="0.35">
      <c r="G185" s="140"/>
      <c r="H185" s="391"/>
      <c r="J185" s="352"/>
      <c r="K185" s="198" t="s">
        <v>945</v>
      </c>
      <c r="L185" s="198" t="s">
        <v>872</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x14ac:dyDescent="0.35">
      <c r="G186" s="140"/>
      <c r="H186" s="391"/>
      <c r="J186" s="352"/>
      <c r="K186" s="196" t="s">
        <v>947</v>
      </c>
      <c r="L186" s="196" t="s">
        <v>870</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x14ac:dyDescent="0.3">
      <c r="G187" s="140"/>
      <c r="H187" s="391"/>
      <c r="J187" s="352"/>
      <c r="K187" s="137" t="s">
        <v>947</v>
      </c>
      <c r="L187" s="187" t="s">
        <v>871</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x14ac:dyDescent="0.35">
      <c r="G188" s="140"/>
      <c r="H188" s="391"/>
      <c r="J188" s="352"/>
      <c r="K188" s="198" t="s">
        <v>947</v>
      </c>
      <c r="L188" s="198" t="s">
        <v>872</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x14ac:dyDescent="0.35">
      <c r="G189" s="140"/>
      <c r="H189" s="391"/>
      <c r="J189" s="352"/>
      <c r="K189" s="196" t="s">
        <v>948</v>
      </c>
      <c r="L189" s="196" t="s">
        <v>870</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x14ac:dyDescent="0.35">
      <c r="A190" s="132"/>
      <c r="B190" s="132"/>
      <c r="C190" s="132"/>
      <c r="D190" s="132"/>
      <c r="E190" s="132"/>
      <c r="F190" s="132"/>
      <c r="G190" s="140"/>
      <c r="H190" s="391"/>
      <c r="I190" s="132"/>
      <c r="J190" s="352"/>
      <c r="K190" s="137" t="s">
        <v>948</v>
      </c>
      <c r="L190" s="187" t="s">
        <v>871</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x14ac:dyDescent="0.35">
      <c r="A191" s="132"/>
      <c r="B191" s="132"/>
      <c r="C191" s="132"/>
      <c r="D191" s="132"/>
      <c r="E191" s="132"/>
      <c r="F191" s="132"/>
      <c r="G191" s="140"/>
      <c r="H191" s="391"/>
      <c r="I191" s="132"/>
      <c r="J191" s="352"/>
      <c r="K191" s="198" t="s">
        <v>948</v>
      </c>
      <c r="L191" s="198" t="s">
        <v>872</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x14ac:dyDescent="0.35">
      <c r="G192" s="140"/>
      <c r="H192" s="391"/>
      <c r="J192" s="352"/>
      <c r="K192" s="196" t="s">
        <v>949</v>
      </c>
      <c r="L192" s="196" t="s">
        <v>870</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x14ac:dyDescent="0.35">
      <c r="A193" s="132"/>
      <c r="B193" s="132"/>
      <c r="C193" s="132"/>
      <c r="D193" s="132"/>
      <c r="E193" s="132"/>
      <c r="F193" s="132"/>
      <c r="G193" s="140"/>
      <c r="H193" s="391"/>
      <c r="I193" s="132"/>
      <c r="J193" s="352"/>
      <c r="K193" s="137" t="s">
        <v>949</v>
      </c>
      <c r="L193" s="187" t="s">
        <v>871</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x14ac:dyDescent="0.35">
      <c r="A194" s="132"/>
      <c r="B194" s="132"/>
      <c r="C194" s="132"/>
      <c r="D194" s="132"/>
      <c r="E194" s="132"/>
      <c r="F194" s="132"/>
      <c r="G194" s="140"/>
      <c r="H194" s="391"/>
      <c r="I194" s="132"/>
      <c r="J194" s="352"/>
      <c r="K194" s="198" t="s">
        <v>949</v>
      </c>
      <c r="L194" s="198" t="s">
        <v>872</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x14ac:dyDescent="0.3">
      <c r="G195" s="140"/>
      <c r="H195" s="391"/>
      <c r="J195" s="352"/>
      <c r="K195" s="196" t="s">
        <v>950</v>
      </c>
      <c r="L195" s="196" t="s">
        <v>870</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x14ac:dyDescent="0.3">
      <c r="G196" s="140"/>
      <c r="H196" s="391"/>
      <c r="J196" s="352"/>
      <c r="K196" s="137" t="s">
        <v>950</v>
      </c>
      <c r="L196" s="187" t="s">
        <v>871</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x14ac:dyDescent="0.35">
      <c r="G197" s="140"/>
      <c r="H197" s="391"/>
      <c r="J197" s="352"/>
      <c r="K197" s="198" t="s">
        <v>950</v>
      </c>
      <c r="L197" s="198" t="s">
        <v>872</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x14ac:dyDescent="0.3">
      <c r="G198" s="140"/>
      <c r="H198" s="391"/>
      <c r="J198" s="352"/>
      <c r="K198" s="196" t="s">
        <v>951</v>
      </c>
      <c r="L198" s="196" t="s">
        <v>870</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x14ac:dyDescent="0.3">
      <c r="G199" s="140"/>
      <c r="H199" s="391"/>
      <c r="J199" s="352"/>
      <c r="K199" s="137" t="s">
        <v>951</v>
      </c>
      <c r="L199" s="187" t="s">
        <v>871</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x14ac:dyDescent="0.35">
      <c r="G200" s="140"/>
      <c r="H200" s="391"/>
      <c r="J200" s="352"/>
      <c r="K200" s="198" t="s">
        <v>951</v>
      </c>
      <c r="L200" s="198" t="s">
        <v>872</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x14ac:dyDescent="0.35">
      <c r="G201" s="140"/>
      <c r="H201" s="391"/>
      <c r="J201" s="352"/>
      <c r="K201" s="196" t="s">
        <v>952</v>
      </c>
      <c r="L201" s="196" t="s">
        <v>870</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x14ac:dyDescent="0.3">
      <c r="G202" s="140"/>
      <c r="H202" s="391"/>
      <c r="J202" s="352"/>
      <c r="K202" s="137" t="s">
        <v>952</v>
      </c>
      <c r="L202" s="187" t="s">
        <v>871</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x14ac:dyDescent="0.35">
      <c r="G203" s="140"/>
      <c r="H203" s="391"/>
      <c r="J203" s="352"/>
      <c r="K203" s="198" t="s">
        <v>952</v>
      </c>
      <c r="L203" s="198" t="s">
        <v>872</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x14ac:dyDescent="0.35">
      <c r="G204" s="140"/>
      <c r="H204" s="391"/>
      <c r="J204" s="352"/>
      <c r="K204" s="196" t="s">
        <v>953</v>
      </c>
      <c r="L204" s="196" t="s">
        <v>870</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x14ac:dyDescent="0.35">
      <c r="A205" s="132"/>
      <c r="B205" s="132"/>
      <c r="C205" s="132"/>
      <c r="D205" s="132"/>
      <c r="E205" s="132"/>
      <c r="F205" s="132"/>
      <c r="G205" s="140"/>
      <c r="H205" s="391"/>
      <c r="I205" s="132"/>
      <c r="J205" s="352"/>
      <c r="K205" s="137" t="s">
        <v>953</v>
      </c>
      <c r="L205" s="187" t="s">
        <v>871</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x14ac:dyDescent="0.35">
      <c r="A206" s="132"/>
      <c r="B206" s="132"/>
      <c r="C206" s="132"/>
      <c r="D206" s="132"/>
      <c r="E206" s="132"/>
      <c r="F206" s="132"/>
      <c r="G206" s="140"/>
      <c r="H206" s="391"/>
      <c r="I206" s="132"/>
      <c r="J206" s="352"/>
      <c r="K206" s="198" t="s">
        <v>953</v>
      </c>
      <c r="L206" s="198" t="s">
        <v>872</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x14ac:dyDescent="0.35">
      <c r="G207" s="140"/>
      <c r="H207" s="391"/>
      <c r="J207" s="352"/>
      <c r="K207" s="196" t="s">
        <v>954</v>
      </c>
      <c r="L207" s="196" t="s">
        <v>870</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x14ac:dyDescent="0.35">
      <c r="A208" s="132"/>
      <c r="B208" s="132"/>
      <c r="C208" s="132"/>
      <c r="D208" s="132"/>
      <c r="E208" s="132"/>
      <c r="F208" s="132"/>
      <c r="G208" s="140"/>
      <c r="H208" s="391"/>
      <c r="I208" s="132"/>
      <c r="J208" s="352"/>
      <c r="K208" s="137" t="s">
        <v>954</v>
      </c>
      <c r="L208" s="187" t="s">
        <v>871</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x14ac:dyDescent="0.35">
      <c r="A209" s="132"/>
      <c r="B209" s="132"/>
      <c r="C209" s="132"/>
      <c r="D209" s="132"/>
      <c r="E209" s="132"/>
      <c r="F209" s="132"/>
      <c r="G209" s="140"/>
      <c r="H209" s="391"/>
      <c r="I209" s="132"/>
      <c r="J209" s="352"/>
      <c r="K209" s="198" t="s">
        <v>954</v>
      </c>
      <c r="L209" s="198" t="s">
        <v>872</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x14ac:dyDescent="0.3">
      <c r="G210" s="140"/>
      <c r="H210" s="391"/>
      <c r="J210" s="352"/>
      <c r="K210" s="196" t="s">
        <v>955</v>
      </c>
      <c r="L210" s="196" t="s">
        <v>870</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x14ac:dyDescent="0.3">
      <c r="G211" s="140"/>
      <c r="H211" s="391"/>
      <c r="J211" s="352"/>
      <c r="K211" s="137" t="s">
        <v>955</v>
      </c>
      <c r="L211" s="187" t="s">
        <v>871</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x14ac:dyDescent="0.35">
      <c r="G212" s="140"/>
      <c r="H212" s="391"/>
      <c r="J212" s="385"/>
      <c r="K212" s="198" t="s">
        <v>955</v>
      </c>
      <c r="L212" s="198" t="s">
        <v>872</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x14ac:dyDescent="0.3">
      <c r="G213" s="140"/>
      <c r="H213" s="391"/>
      <c r="J213" s="203"/>
      <c r="K213" s="137"/>
      <c r="L213" s="137"/>
    </row>
    <row r="214" spans="1:89" ht="14.25" customHeight="1" x14ac:dyDescent="0.25">
      <c r="G214" s="140"/>
      <c r="H214" s="391"/>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x14ac:dyDescent="0.3">
      <c r="G215" s="140"/>
      <c r="H215" s="391"/>
      <c r="J215" s="351" t="s">
        <v>890</v>
      </c>
      <c r="K215" s="196" t="s">
        <v>945</v>
      </c>
      <c r="L215" s="196" t="s">
        <v>870</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x14ac:dyDescent="0.3">
      <c r="G216" s="140"/>
      <c r="H216" s="391"/>
      <c r="J216" s="352"/>
      <c r="K216" s="137" t="s">
        <v>945</v>
      </c>
      <c r="L216" s="187" t="s">
        <v>871</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x14ac:dyDescent="0.35">
      <c r="G217" s="140"/>
      <c r="H217" s="391"/>
      <c r="J217" s="352"/>
      <c r="K217" s="198" t="s">
        <v>945</v>
      </c>
      <c r="L217" s="198" t="s">
        <v>872</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x14ac:dyDescent="0.3">
      <c r="G218" s="140"/>
      <c r="H218" s="391"/>
      <c r="J218" s="352"/>
      <c r="K218" s="196" t="s">
        <v>947</v>
      </c>
      <c r="L218" s="196" t="s">
        <v>870</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x14ac:dyDescent="0.35">
      <c r="G219" s="140"/>
      <c r="H219" s="391"/>
      <c r="J219" s="352"/>
      <c r="K219" s="137" t="s">
        <v>947</v>
      </c>
      <c r="L219" s="187" t="s">
        <v>871</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x14ac:dyDescent="0.35">
      <c r="G220" s="140"/>
      <c r="H220" s="391"/>
      <c r="J220" s="352"/>
      <c r="K220" s="198" t="s">
        <v>947</v>
      </c>
      <c r="L220" s="198" t="s">
        <v>872</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x14ac:dyDescent="0.35">
      <c r="G221" s="140"/>
      <c r="H221" s="391"/>
      <c r="J221" s="352"/>
      <c r="K221" s="196" t="s">
        <v>948</v>
      </c>
      <c r="L221" s="196" t="s">
        <v>870</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x14ac:dyDescent="0.35">
      <c r="A222" s="132"/>
      <c r="B222" s="132"/>
      <c r="C222" s="132"/>
      <c r="D222" s="132"/>
      <c r="E222" s="132"/>
      <c r="F222" s="132"/>
      <c r="G222" s="140"/>
      <c r="H222" s="391"/>
      <c r="I222" s="132"/>
      <c r="J222" s="352"/>
      <c r="K222" s="137" t="s">
        <v>948</v>
      </c>
      <c r="L222" s="187" t="s">
        <v>871</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x14ac:dyDescent="0.35">
      <c r="A223" s="132"/>
      <c r="B223" s="132"/>
      <c r="C223" s="132"/>
      <c r="D223" s="132"/>
      <c r="E223" s="132"/>
      <c r="F223" s="132"/>
      <c r="G223" s="140"/>
      <c r="H223" s="391"/>
      <c r="I223" s="132"/>
      <c r="J223" s="352"/>
      <c r="K223" s="198" t="s">
        <v>948</v>
      </c>
      <c r="L223" s="198" t="s">
        <v>872</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x14ac:dyDescent="0.35">
      <c r="G224" s="140"/>
      <c r="H224" s="391"/>
      <c r="J224" s="352"/>
      <c r="K224" s="196" t="s">
        <v>949</v>
      </c>
      <c r="L224" s="196" t="s">
        <v>870</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x14ac:dyDescent="0.35">
      <c r="A225" s="132"/>
      <c r="B225" s="132"/>
      <c r="C225" s="132"/>
      <c r="D225" s="132"/>
      <c r="E225" s="132"/>
      <c r="F225" s="132"/>
      <c r="G225" s="140"/>
      <c r="H225" s="391"/>
      <c r="I225" s="132"/>
      <c r="J225" s="352"/>
      <c r="K225" s="137" t="s">
        <v>949</v>
      </c>
      <c r="L225" s="187" t="s">
        <v>871</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x14ac:dyDescent="0.35">
      <c r="A226" s="132"/>
      <c r="B226" s="132"/>
      <c r="C226" s="132"/>
      <c r="D226" s="132"/>
      <c r="E226" s="132"/>
      <c r="F226" s="132"/>
      <c r="G226" s="140"/>
      <c r="H226" s="391"/>
      <c r="I226" s="132"/>
      <c r="J226" s="352"/>
      <c r="K226" s="198" t="s">
        <v>949</v>
      </c>
      <c r="L226" s="198" t="s">
        <v>872</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x14ac:dyDescent="0.35">
      <c r="G227" s="140"/>
      <c r="H227" s="391"/>
      <c r="J227" s="352"/>
      <c r="K227" s="196" t="s">
        <v>950</v>
      </c>
      <c r="L227" s="196" t="s">
        <v>870</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x14ac:dyDescent="0.35">
      <c r="G228" s="140"/>
      <c r="H228" s="391"/>
      <c r="J228" s="352"/>
      <c r="K228" s="137" t="s">
        <v>950</v>
      </c>
      <c r="L228" s="187" t="s">
        <v>871</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x14ac:dyDescent="0.4">
      <c r="G229" s="140"/>
      <c r="H229" s="391"/>
      <c r="J229" s="352"/>
      <c r="K229" s="198" t="s">
        <v>950</v>
      </c>
      <c r="L229" s="198" t="s">
        <v>872</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x14ac:dyDescent="0.3">
      <c r="G230" s="140"/>
      <c r="H230" s="391"/>
      <c r="J230" s="352"/>
      <c r="K230" s="196" t="s">
        <v>951</v>
      </c>
      <c r="L230" s="196" t="s">
        <v>870</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x14ac:dyDescent="0.3">
      <c r="G231" s="140"/>
      <c r="H231" s="391"/>
      <c r="J231" s="352"/>
      <c r="K231" s="137" t="s">
        <v>951</v>
      </c>
      <c r="L231" s="187" t="s">
        <v>871</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x14ac:dyDescent="0.35">
      <c r="G232" s="140"/>
      <c r="H232" s="391"/>
      <c r="J232" s="352"/>
      <c r="K232" s="198" t="s">
        <v>951</v>
      </c>
      <c r="L232" s="198" t="s">
        <v>872</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x14ac:dyDescent="0.3">
      <c r="G233" s="140"/>
      <c r="H233" s="391"/>
      <c r="J233" s="352"/>
      <c r="K233" s="196" t="s">
        <v>952</v>
      </c>
      <c r="L233" s="196" t="s">
        <v>870</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x14ac:dyDescent="0.35">
      <c r="G234" s="140"/>
      <c r="H234" s="391"/>
      <c r="J234" s="352"/>
      <c r="K234" s="137" t="s">
        <v>952</v>
      </c>
      <c r="L234" s="187" t="s">
        <v>871</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x14ac:dyDescent="0.35">
      <c r="G235" s="140"/>
      <c r="H235" s="391"/>
      <c r="J235" s="352"/>
      <c r="K235" s="198" t="s">
        <v>952</v>
      </c>
      <c r="L235" s="198" t="s">
        <v>872</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x14ac:dyDescent="0.35">
      <c r="G236" s="140"/>
      <c r="H236" s="391"/>
      <c r="J236" s="352"/>
      <c r="K236" s="196" t="s">
        <v>953</v>
      </c>
      <c r="L236" s="196" t="s">
        <v>870</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x14ac:dyDescent="0.35">
      <c r="A237" s="132"/>
      <c r="B237" s="132"/>
      <c r="C237" s="132"/>
      <c r="D237" s="132"/>
      <c r="E237" s="132"/>
      <c r="F237" s="132"/>
      <c r="G237" s="140"/>
      <c r="H237" s="391"/>
      <c r="I237" s="132"/>
      <c r="J237" s="352"/>
      <c r="K237" s="137" t="s">
        <v>953</v>
      </c>
      <c r="L237" s="187" t="s">
        <v>871</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x14ac:dyDescent="0.35">
      <c r="A238" s="132"/>
      <c r="B238" s="132"/>
      <c r="C238" s="132"/>
      <c r="D238" s="132"/>
      <c r="E238" s="132"/>
      <c r="F238" s="132"/>
      <c r="G238" s="140"/>
      <c r="H238" s="391"/>
      <c r="I238" s="132"/>
      <c r="J238" s="352"/>
      <c r="K238" s="198" t="s">
        <v>953</v>
      </c>
      <c r="L238" s="198" t="s">
        <v>872</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x14ac:dyDescent="0.35">
      <c r="G239" s="140"/>
      <c r="H239" s="391"/>
      <c r="J239" s="352"/>
      <c r="K239" s="196" t="s">
        <v>954</v>
      </c>
      <c r="L239" s="196" t="s">
        <v>870</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x14ac:dyDescent="0.35">
      <c r="A240" s="132"/>
      <c r="B240" s="132"/>
      <c r="C240" s="132"/>
      <c r="D240" s="132"/>
      <c r="E240" s="132"/>
      <c r="F240" s="132"/>
      <c r="G240" s="140"/>
      <c r="H240" s="391"/>
      <c r="I240" s="132"/>
      <c r="J240" s="352"/>
      <c r="K240" s="137" t="s">
        <v>954</v>
      </c>
      <c r="L240" s="187" t="s">
        <v>871</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x14ac:dyDescent="0.35">
      <c r="A241" s="132"/>
      <c r="B241" s="132"/>
      <c r="C241" s="132"/>
      <c r="D241" s="132"/>
      <c r="E241" s="132"/>
      <c r="F241" s="132"/>
      <c r="G241" s="140"/>
      <c r="H241" s="391"/>
      <c r="I241" s="132"/>
      <c r="J241" s="352"/>
      <c r="K241" s="198" t="s">
        <v>954</v>
      </c>
      <c r="L241" s="198" t="s">
        <v>872</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x14ac:dyDescent="0.35">
      <c r="G242" s="140"/>
      <c r="H242" s="391"/>
      <c r="J242" s="352"/>
      <c r="K242" s="196" t="s">
        <v>955</v>
      </c>
      <c r="L242" s="196" t="s">
        <v>870</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x14ac:dyDescent="0.35">
      <c r="G243" s="140"/>
      <c r="H243" s="391"/>
      <c r="J243" s="352"/>
      <c r="K243" s="137" t="s">
        <v>955</v>
      </c>
      <c r="L243" s="187" t="s">
        <v>871</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x14ac:dyDescent="0.35">
      <c r="G244" s="140"/>
      <c r="H244" s="391"/>
      <c r="J244" s="385"/>
      <c r="K244" s="198" t="s">
        <v>955</v>
      </c>
      <c r="L244" s="198" t="s">
        <v>872</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x14ac:dyDescent="0.35">
      <c r="G245" s="140"/>
      <c r="H245" s="391"/>
      <c r="J245" s="203"/>
      <c r="K245" s="137"/>
      <c r="L245" s="137"/>
      <c r="AX245"/>
      <c r="AY245"/>
    </row>
    <row r="246" spans="1:97" ht="14.25" customHeight="1" x14ac:dyDescent="0.25">
      <c r="G246" s="140"/>
      <c r="H246" s="391"/>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x14ac:dyDescent="0.3">
      <c r="G247" s="140"/>
      <c r="H247" s="391"/>
      <c r="J247" s="351" t="s">
        <v>891</v>
      </c>
      <c r="K247" s="196" t="s">
        <v>945</v>
      </c>
      <c r="L247" s="196" t="s">
        <v>870</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x14ac:dyDescent="0.35">
      <c r="G248" s="140"/>
      <c r="H248" s="391"/>
      <c r="J248" s="352"/>
      <c r="K248" s="137" t="s">
        <v>945</v>
      </c>
      <c r="L248" s="187" t="s">
        <v>871</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x14ac:dyDescent="0.35">
      <c r="G249" s="140"/>
      <c r="H249" s="391"/>
      <c r="J249" s="352"/>
      <c r="K249" s="198" t="s">
        <v>945</v>
      </c>
      <c r="L249" s="198" t="s">
        <v>872</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x14ac:dyDescent="0.3">
      <c r="G250" s="140"/>
      <c r="H250" s="391"/>
      <c r="J250" s="352"/>
      <c r="K250" s="196" t="s">
        <v>947</v>
      </c>
      <c r="L250" s="196" t="s">
        <v>870</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x14ac:dyDescent="0.35">
      <c r="G251" s="140"/>
      <c r="H251" s="391"/>
      <c r="J251" s="352"/>
      <c r="K251" s="137" t="s">
        <v>947</v>
      </c>
      <c r="L251" s="187" t="s">
        <v>871</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x14ac:dyDescent="0.4">
      <c r="G252" s="140"/>
      <c r="H252" s="391"/>
      <c r="J252" s="352"/>
      <c r="K252" s="198" t="s">
        <v>947</v>
      </c>
      <c r="L252" s="198" t="s">
        <v>872</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x14ac:dyDescent="0.35">
      <c r="G253" s="140"/>
      <c r="H253" s="391"/>
      <c r="J253" s="352"/>
      <c r="K253" s="196" t="s">
        <v>948</v>
      </c>
      <c r="L253" s="196" t="s">
        <v>870</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x14ac:dyDescent="0.35">
      <c r="G254" s="140"/>
      <c r="H254" s="391"/>
      <c r="J254" s="352"/>
      <c r="K254" s="137" t="s">
        <v>948</v>
      </c>
      <c r="L254" s="187" t="s">
        <v>871</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4">
      <c r="G255" s="140"/>
      <c r="H255" s="391"/>
      <c r="J255" s="352"/>
      <c r="K255" s="198" t="s">
        <v>948</v>
      </c>
      <c r="L255" s="198" t="s">
        <v>872</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x14ac:dyDescent="0.35">
      <c r="G256" s="140"/>
      <c r="H256" s="391"/>
      <c r="J256" s="352"/>
      <c r="K256" s="196" t="s">
        <v>949</v>
      </c>
      <c r="L256" s="196" t="s">
        <v>870</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x14ac:dyDescent="0.35">
      <c r="G257" s="140"/>
      <c r="H257" s="391"/>
      <c r="J257" s="352"/>
      <c r="K257" s="137" t="s">
        <v>949</v>
      </c>
      <c r="L257" s="187" t="s">
        <v>871</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4">
      <c r="G258" s="140"/>
      <c r="H258" s="391"/>
      <c r="J258" s="352"/>
      <c r="K258" s="198" t="s">
        <v>949</v>
      </c>
      <c r="L258" s="198" t="s">
        <v>872</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x14ac:dyDescent="0.35">
      <c r="G259" s="140"/>
      <c r="H259" s="391"/>
      <c r="J259" s="352"/>
      <c r="K259" s="196" t="s">
        <v>950</v>
      </c>
      <c r="L259" s="196" t="s">
        <v>870</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x14ac:dyDescent="0.35">
      <c r="G260" s="140"/>
      <c r="H260" s="391"/>
      <c r="J260" s="352"/>
      <c r="K260" s="137" t="s">
        <v>950</v>
      </c>
      <c r="L260" s="187" t="s">
        <v>871</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4">
      <c r="G261" s="140"/>
      <c r="H261" s="391"/>
      <c r="J261" s="352"/>
      <c r="K261" s="198" t="s">
        <v>950</v>
      </c>
      <c r="L261" s="198" t="s">
        <v>872</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x14ac:dyDescent="0.3">
      <c r="G262" s="140"/>
      <c r="H262" s="391"/>
      <c r="J262" s="352"/>
      <c r="K262" s="196" t="s">
        <v>951</v>
      </c>
      <c r="L262" s="196" t="s">
        <v>870</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x14ac:dyDescent="0.35">
      <c r="G263" s="140"/>
      <c r="H263" s="391"/>
      <c r="J263" s="352"/>
      <c r="K263" s="137" t="s">
        <v>951</v>
      </c>
      <c r="L263" s="187" t="s">
        <v>871</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x14ac:dyDescent="0.35">
      <c r="G264" s="140"/>
      <c r="H264" s="391"/>
      <c r="J264" s="352"/>
      <c r="K264" s="198" t="s">
        <v>951</v>
      </c>
      <c r="L264" s="198" t="s">
        <v>872</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x14ac:dyDescent="0.3">
      <c r="G265" s="140"/>
      <c r="H265" s="391"/>
      <c r="J265" s="352"/>
      <c r="K265" s="196" t="s">
        <v>952</v>
      </c>
      <c r="L265" s="196" t="s">
        <v>870</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x14ac:dyDescent="0.35">
      <c r="G266" s="140"/>
      <c r="H266" s="391"/>
      <c r="J266" s="352"/>
      <c r="K266" s="137" t="s">
        <v>952</v>
      </c>
      <c r="L266" s="187" t="s">
        <v>871</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x14ac:dyDescent="0.4">
      <c r="G267" s="140"/>
      <c r="H267" s="391"/>
      <c r="J267" s="352"/>
      <c r="K267" s="198" t="s">
        <v>952</v>
      </c>
      <c r="L267" s="198" t="s">
        <v>872</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x14ac:dyDescent="0.35">
      <c r="G268" s="140"/>
      <c r="H268" s="391"/>
      <c r="J268" s="352"/>
      <c r="K268" s="196" t="s">
        <v>953</v>
      </c>
      <c r="L268" s="196" t="s">
        <v>870</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x14ac:dyDescent="0.35">
      <c r="G269" s="140"/>
      <c r="H269" s="391"/>
      <c r="J269" s="352"/>
      <c r="K269" s="137" t="s">
        <v>953</v>
      </c>
      <c r="L269" s="187" t="s">
        <v>871</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4">
      <c r="G270" s="140"/>
      <c r="H270" s="391"/>
      <c r="J270" s="352"/>
      <c r="K270" s="198" t="s">
        <v>953</v>
      </c>
      <c r="L270" s="198" t="s">
        <v>872</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x14ac:dyDescent="0.35">
      <c r="G271" s="140"/>
      <c r="H271" s="391"/>
      <c r="J271" s="352"/>
      <c r="K271" s="196" t="s">
        <v>954</v>
      </c>
      <c r="L271" s="196" t="s">
        <v>870</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x14ac:dyDescent="0.35">
      <c r="G272" s="140"/>
      <c r="H272" s="391"/>
      <c r="J272" s="352"/>
      <c r="K272" s="137" t="s">
        <v>954</v>
      </c>
      <c r="L272" s="187" t="s">
        <v>871</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4">
      <c r="G273" s="140"/>
      <c r="H273" s="391"/>
      <c r="J273" s="352"/>
      <c r="K273" s="198" t="s">
        <v>954</v>
      </c>
      <c r="L273" s="198" t="s">
        <v>872</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x14ac:dyDescent="0.35">
      <c r="G274" s="140"/>
      <c r="H274" s="391"/>
      <c r="J274" s="352"/>
      <c r="K274" s="196" t="s">
        <v>955</v>
      </c>
      <c r="L274" s="196" t="s">
        <v>870</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x14ac:dyDescent="0.35">
      <c r="G275" s="140"/>
      <c r="H275" s="391"/>
      <c r="J275" s="352"/>
      <c r="K275" s="137" t="s">
        <v>955</v>
      </c>
      <c r="L275" s="187" t="s">
        <v>871</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4">
      <c r="G276" s="140"/>
      <c r="H276" s="391"/>
      <c r="J276" s="385"/>
      <c r="K276" s="198" t="s">
        <v>955</v>
      </c>
      <c r="L276" s="198" t="s">
        <v>872</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x14ac:dyDescent="0.35">
      <c r="G277" s="140"/>
      <c r="H277" s="391"/>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x14ac:dyDescent="0.25">
      <c r="A278" s="132" t="s">
        <v>824</v>
      </c>
      <c r="G278" s="140"/>
      <c r="H278" s="391"/>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x14ac:dyDescent="0.3">
      <c r="G279" s="140"/>
      <c r="H279" s="391"/>
      <c r="J279" s="351" t="s">
        <v>892</v>
      </c>
      <c r="K279" s="196" t="s">
        <v>945</v>
      </c>
      <c r="L279" s="196" t="s">
        <v>870</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x14ac:dyDescent="0.35">
      <c r="G280" s="140"/>
      <c r="H280" s="391"/>
      <c r="J280" s="352"/>
      <c r="K280" s="137" t="s">
        <v>945</v>
      </c>
      <c r="L280" s="187" t="s">
        <v>871</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x14ac:dyDescent="0.35">
      <c r="G281" s="140"/>
      <c r="H281" s="391"/>
      <c r="J281" s="352"/>
      <c r="K281" s="198" t="s">
        <v>945</v>
      </c>
      <c r="L281" s="198" t="s">
        <v>872</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x14ac:dyDescent="0.3">
      <c r="G282" s="140"/>
      <c r="H282" s="391"/>
      <c r="J282" s="352"/>
      <c r="K282" s="196" t="s">
        <v>947</v>
      </c>
      <c r="L282" s="196" t="s">
        <v>870</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x14ac:dyDescent="0.35">
      <c r="G283" s="140"/>
      <c r="H283" s="391"/>
      <c r="J283" s="352"/>
      <c r="K283" s="137" t="s">
        <v>947</v>
      </c>
      <c r="L283" s="187" t="s">
        <v>871</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x14ac:dyDescent="0.35">
      <c r="G284" s="140"/>
      <c r="H284" s="391"/>
      <c r="J284" s="352"/>
      <c r="K284" s="198" t="s">
        <v>947</v>
      </c>
      <c r="L284" s="198" t="s">
        <v>872</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x14ac:dyDescent="0.3">
      <c r="G285" s="140"/>
      <c r="H285" s="391"/>
      <c r="J285" s="352"/>
      <c r="K285" s="196" t="s">
        <v>948</v>
      </c>
      <c r="L285" s="196" t="s">
        <v>870</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x14ac:dyDescent="0.3">
      <c r="G286" s="140"/>
      <c r="H286" s="391"/>
      <c r="J286" s="352"/>
      <c r="K286" s="137" t="s">
        <v>948</v>
      </c>
      <c r="L286" s="187" t="s">
        <v>871</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x14ac:dyDescent="0.35">
      <c r="G287" s="140"/>
      <c r="H287" s="391"/>
      <c r="J287" s="352"/>
      <c r="K287" s="198" t="s">
        <v>948</v>
      </c>
      <c r="L287" s="198" t="s">
        <v>872</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x14ac:dyDescent="0.3">
      <c r="G288" s="140"/>
      <c r="H288" s="391"/>
      <c r="J288" s="352"/>
      <c r="K288" s="196" t="s">
        <v>949</v>
      </c>
      <c r="L288" s="196" t="s">
        <v>870</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x14ac:dyDescent="0.3">
      <c r="G289" s="140"/>
      <c r="H289" s="391"/>
      <c r="J289" s="352"/>
      <c r="K289" s="137" t="s">
        <v>949</v>
      </c>
      <c r="L289" s="187" t="s">
        <v>871</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x14ac:dyDescent="0.35">
      <c r="G290" s="140"/>
      <c r="H290" s="391"/>
      <c r="J290" s="352"/>
      <c r="K290" s="198" t="s">
        <v>949</v>
      </c>
      <c r="L290" s="198" t="s">
        <v>872</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x14ac:dyDescent="0.3">
      <c r="G291" s="140"/>
      <c r="H291" s="391"/>
      <c r="J291" s="352"/>
      <c r="K291" s="196" t="s">
        <v>950</v>
      </c>
      <c r="L291" s="196" t="s">
        <v>870</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x14ac:dyDescent="0.3">
      <c r="G292" s="140"/>
      <c r="H292" s="391"/>
      <c r="J292" s="352"/>
      <c r="K292" s="137" t="s">
        <v>950</v>
      </c>
      <c r="L292" s="187" t="s">
        <v>871</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x14ac:dyDescent="0.3">
      <c r="G293" s="140"/>
      <c r="H293" s="391"/>
      <c r="J293" s="352"/>
      <c r="K293" s="198" t="s">
        <v>950</v>
      </c>
      <c r="L293" s="198" t="s">
        <v>872</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x14ac:dyDescent="0.3">
      <c r="G294" s="140"/>
      <c r="H294" s="391"/>
      <c r="J294" s="352"/>
      <c r="K294" s="196" t="s">
        <v>951</v>
      </c>
      <c r="L294" s="196" t="s">
        <v>870</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x14ac:dyDescent="0.35">
      <c r="G295" s="140"/>
      <c r="H295" s="391"/>
      <c r="J295" s="352"/>
      <c r="K295" s="137" t="s">
        <v>951</v>
      </c>
      <c r="L295" s="187" t="s">
        <v>871</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x14ac:dyDescent="0.35">
      <c r="G296" s="140"/>
      <c r="H296" s="391"/>
      <c r="J296" s="352"/>
      <c r="K296" s="198" t="s">
        <v>951</v>
      </c>
      <c r="L296" s="198" t="s">
        <v>872</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x14ac:dyDescent="0.3">
      <c r="G297" s="140"/>
      <c r="H297" s="391"/>
      <c r="J297" s="352"/>
      <c r="K297" s="196" t="s">
        <v>952</v>
      </c>
      <c r="L297" s="196" t="s">
        <v>870</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x14ac:dyDescent="0.35">
      <c r="G298" s="140"/>
      <c r="H298" s="391"/>
      <c r="J298" s="352"/>
      <c r="K298" s="137" t="s">
        <v>952</v>
      </c>
      <c r="L298" s="187" t="s">
        <v>871</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x14ac:dyDescent="0.35">
      <c r="G299" s="140"/>
      <c r="H299" s="391"/>
      <c r="J299" s="352"/>
      <c r="K299" s="198" t="s">
        <v>952</v>
      </c>
      <c r="L299" s="198" t="s">
        <v>872</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x14ac:dyDescent="0.3">
      <c r="G300" s="140"/>
      <c r="H300" s="391"/>
      <c r="J300" s="352"/>
      <c r="K300" s="196" t="s">
        <v>953</v>
      </c>
      <c r="L300" s="196" t="s">
        <v>870</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x14ac:dyDescent="0.3">
      <c r="G301" s="140"/>
      <c r="H301" s="391"/>
      <c r="J301" s="352"/>
      <c r="K301" s="137" t="s">
        <v>953</v>
      </c>
      <c r="L301" s="187" t="s">
        <v>871</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x14ac:dyDescent="0.35">
      <c r="G302" s="140"/>
      <c r="H302" s="391"/>
      <c r="J302" s="352"/>
      <c r="K302" s="198" t="s">
        <v>953</v>
      </c>
      <c r="L302" s="198" t="s">
        <v>872</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x14ac:dyDescent="0.3">
      <c r="G303" s="140"/>
      <c r="H303" s="391"/>
      <c r="J303" s="352"/>
      <c r="K303" s="196" t="s">
        <v>954</v>
      </c>
      <c r="L303" s="196" t="s">
        <v>870</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x14ac:dyDescent="0.3">
      <c r="G304" s="140"/>
      <c r="H304" s="391"/>
      <c r="J304" s="352"/>
      <c r="K304" s="137" t="s">
        <v>954</v>
      </c>
      <c r="L304" s="187" t="s">
        <v>871</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x14ac:dyDescent="0.35">
      <c r="G305" s="140"/>
      <c r="H305" s="391"/>
      <c r="J305" s="352"/>
      <c r="K305" s="198" t="s">
        <v>954</v>
      </c>
      <c r="L305" s="198" t="s">
        <v>872</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x14ac:dyDescent="0.3">
      <c r="G306" s="140"/>
      <c r="H306" s="391"/>
      <c r="J306" s="352"/>
      <c r="K306" s="196" t="s">
        <v>955</v>
      </c>
      <c r="L306" s="196" t="s">
        <v>870</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x14ac:dyDescent="0.3">
      <c r="G307" s="140"/>
      <c r="H307" s="391"/>
      <c r="J307" s="352"/>
      <c r="K307" s="137" t="s">
        <v>955</v>
      </c>
      <c r="L307" s="187" t="s">
        <v>871</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3">
      <c r="G308" s="140"/>
      <c r="H308" s="391"/>
      <c r="J308" s="385"/>
      <c r="K308" s="198" t="s">
        <v>955</v>
      </c>
      <c r="L308" s="198" t="s">
        <v>872</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x14ac:dyDescent="0.3">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x14ac:dyDescent="0.25">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x14ac:dyDescent="0.3">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x14ac:dyDescent="0.25">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x14ac:dyDescent="0.25">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x14ac:dyDescent="0.3">
      <c r="G314" s="140"/>
      <c r="H314" s="384" t="s">
        <v>893</v>
      </c>
      <c r="J314" s="351" t="s">
        <v>894</v>
      </c>
      <c r="K314" s="196" t="s">
        <v>945</v>
      </c>
      <c r="L314" s="196" t="s">
        <v>870</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x14ac:dyDescent="0.3">
      <c r="G315" s="140"/>
      <c r="H315" s="384"/>
      <c r="J315" s="352"/>
      <c r="K315" s="137" t="s">
        <v>945</v>
      </c>
      <c r="L315" s="187" t="s">
        <v>871</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x14ac:dyDescent="0.35">
      <c r="G316" s="140"/>
      <c r="H316" s="384"/>
      <c r="J316" s="352"/>
      <c r="K316" s="198" t="s">
        <v>945</v>
      </c>
      <c r="L316" s="198" t="s">
        <v>872</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x14ac:dyDescent="0.3">
      <c r="G317" s="140"/>
      <c r="H317" s="384"/>
      <c r="J317" s="352"/>
      <c r="K317" s="196" t="s">
        <v>947</v>
      </c>
      <c r="L317" s="196" t="s">
        <v>870</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x14ac:dyDescent="0.3">
      <c r="G318" s="140"/>
      <c r="H318" s="384"/>
      <c r="J318" s="352"/>
      <c r="K318" s="137" t="s">
        <v>947</v>
      </c>
      <c r="L318" s="187" t="s">
        <v>871</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x14ac:dyDescent="0.35">
      <c r="G319" s="140"/>
      <c r="H319" s="384"/>
      <c r="J319" s="352"/>
      <c r="K319" s="198" t="s">
        <v>947</v>
      </c>
      <c r="L319" s="198" t="s">
        <v>872</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x14ac:dyDescent="0.3">
      <c r="G320" s="140"/>
      <c r="H320" s="384"/>
      <c r="J320" s="352"/>
      <c r="K320" s="196" t="s">
        <v>948</v>
      </c>
      <c r="L320" s="196" t="s">
        <v>870</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x14ac:dyDescent="0.3">
      <c r="G321" s="140"/>
      <c r="H321" s="384"/>
      <c r="J321" s="352"/>
      <c r="K321" s="137" t="s">
        <v>948</v>
      </c>
      <c r="L321" s="187" t="s">
        <v>871</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x14ac:dyDescent="0.35">
      <c r="G322" s="140"/>
      <c r="H322" s="384"/>
      <c r="J322" s="352"/>
      <c r="K322" s="198" t="s">
        <v>948</v>
      </c>
      <c r="L322" s="198" t="s">
        <v>872</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x14ac:dyDescent="0.3">
      <c r="G323" s="140"/>
      <c r="H323" s="384"/>
      <c r="J323" s="352"/>
      <c r="K323" s="196" t="s">
        <v>949</v>
      </c>
      <c r="L323" s="196" t="s">
        <v>870</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x14ac:dyDescent="0.3">
      <c r="G324" s="140"/>
      <c r="H324" s="384"/>
      <c r="J324" s="352"/>
      <c r="K324" s="137" t="s">
        <v>949</v>
      </c>
      <c r="L324" s="187" t="s">
        <v>871</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x14ac:dyDescent="0.35">
      <c r="G325" s="140"/>
      <c r="H325" s="384"/>
      <c r="J325" s="352"/>
      <c r="K325" s="198" t="s">
        <v>949</v>
      </c>
      <c r="L325" s="198" t="s">
        <v>872</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x14ac:dyDescent="0.3">
      <c r="G326" s="140"/>
      <c r="H326" s="384"/>
      <c r="J326" s="352"/>
      <c r="K326" s="196" t="s">
        <v>950</v>
      </c>
      <c r="L326" s="196" t="s">
        <v>870</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x14ac:dyDescent="0.3">
      <c r="G327" s="140"/>
      <c r="H327" s="384"/>
      <c r="J327" s="352"/>
      <c r="K327" s="137" t="s">
        <v>950</v>
      </c>
      <c r="L327" s="187" t="s">
        <v>871</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x14ac:dyDescent="0.3">
      <c r="G328" s="140"/>
      <c r="H328" s="384"/>
      <c r="J328" s="352"/>
      <c r="K328" s="198" t="s">
        <v>950</v>
      </c>
      <c r="L328" s="198" t="s">
        <v>872</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x14ac:dyDescent="0.3">
      <c r="G329" s="140"/>
      <c r="H329" s="384"/>
      <c r="J329" s="352"/>
      <c r="K329" s="196" t="s">
        <v>951</v>
      </c>
      <c r="L329" s="196" t="s">
        <v>870</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x14ac:dyDescent="0.3">
      <c r="G330" s="140"/>
      <c r="H330" s="384"/>
      <c r="J330" s="352"/>
      <c r="K330" s="137" t="s">
        <v>951</v>
      </c>
      <c r="L330" s="187" t="s">
        <v>871</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x14ac:dyDescent="0.35">
      <c r="G331" s="140"/>
      <c r="H331" s="384"/>
      <c r="J331" s="352"/>
      <c r="K331" s="198" t="s">
        <v>951</v>
      </c>
      <c r="L331" s="198" t="s">
        <v>872</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x14ac:dyDescent="0.3">
      <c r="G332" s="140"/>
      <c r="H332" s="384"/>
      <c r="J332" s="352"/>
      <c r="K332" s="196" t="s">
        <v>952</v>
      </c>
      <c r="L332" s="196" t="s">
        <v>870</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x14ac:dyDescent="0.3">
      <c r="G333" s="140"/>
      <c r="H333" s="384"/>
      <c r="J333" s="352"/>
      <c r="K333" s="137" t="s">
        <v>952</v>
      </c>
      <c r="L333" s="187" t="s">
        <v>871</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x14ac:dyDescent="0.35">
      <c r="G334" s="140"/>
      <c r="H334" s="384"/>
      <c r="J334" s="352"/>
      <c r="K334" s="198" t="s">
        <v>952</v>
      </c>
      <c r="L334" s="198" t="s">
        <v>872</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x14ac:dyDescent="0.3">
      <c r="G335" s="140"/>
      <c r="H335" s="384"/>
      <c r="J335" s="352"/>
      <c r="K335" s="196" t="s">
        <v>953</v>
      </c>
      <c r="L335" s="196" t="s">
        <v>870</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x14ac:dyDescent="0.3">
      <c r="G336" s="140"/>
      <c r="H336" s="384"/>
      <c r="J336" s="352"/>
      <c r="K336" s="137" t="s">
        <v>953</v>
      </c>
      <c r="L336" s="187" t="s">
        <v>871</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x14ac:dyDescent="0.35">
      <c r="G337" s="140"/>
      <c r="H337" s="384"/>
      <c r="J337" s="352"/>
      <c r="K337" s="198" t="s">
        <v>953</v>
      </c>
      <c r="L337" s="198" t="s">
        <v>872</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x14ac:dyDescent="0.3">
      <c r="G338" s="140"/>
      <c r="H338" s="384"/>
      <c r="J338" s="352"/>
      <c r="K338" s="196" t="s">
        <v>954</v>
      </c>
      <c r="L338" s="196" t="s">
        <v>870</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x14ac:dyDescent="0.3">
      <c r="G339" s="140"/>
      <c r="H339" s="384"/>
      <c r="J339" s="352"/>
      <c r="K339" s="137" t="s">
        <v>954</v>
      </c>
      <c r="L339" s="187" t="s">
        <v>871</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x14ac:dyDescent="0.35">
      <c r="G340" s="140"/>
      <c r="H340" s="384"/>
      <c r="J340" s="352"/>
      <c r="K340" s="198" t="s">
        <v>954</v>
      </c>
      <c r="L340" s="198" t="s">
        <v>872</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x14ac:dyDescent="0.3">
      <c r="G341" s="140"/>
      <c r="H341" s="384"/>
      <c r="J341" s="352"/>
      <c r="K341" s="196" t="s">
        <v>955</v>
      </c>
      <c r="L341" s="196" t="s">
        <v>870</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x14ac:dyDescent="0.3">
      <c r="G342" s="140"/>
      <c r="H342" s="384"/>
      <c r="J342" s="352"/>
      <c r="K342" s="137" t="s">
        <v>955</v>
      </c>
      <c r="L342" s="187" t="s">
        <v>871</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x14ac:dyDescent="0.3">
      <c r="G343" s="140"/>
      <c r="H343" s="384"/>
      <c r="J343" s="385"/>
      <c r="K343" s="198" t="s">
        <v>955</v>
      </c>
      <c r="L343" s="198" t="s">
        <v>872</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x14ac:dyDescent="0.3">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x14ac:dyDescent="0.25">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x14ac:dyDescent="0.25">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x14ac:dyDescent="0.3">
      <c r="G347" s="140"/>
      <c r="H347" s="386" t="s">
        <v>895</v>
      </c>
      <c r="J347" s="388" t="s">
        <v>896</v>
      </c>
      <c r="K347" s="196" t="s">
        <v>945</v>
      </c>
      <c r="L347" s="196" t="s">
        <v>870</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x14ac:dyDescent="0.3">
      <c r="G348" s="140"/>
      <c r="H348" s="386"/>
      <c r="J348" s="388"/>
      <c r="K348" s="137" t="s">
        <v>945</v>
      </c>
      <c r="L348" s="187" t="s">
        <v>871</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x14ac:dyDescent="0.35">
      <c r="G349" s="140"/>
      <c r="H349" s="386"/>
      <c r="J349" s="388"/>
      <c r="K349" s="198" t="s">
        <v>945</v>
      </c>
      <c r="L349" s="198" t="s">
        <v>872</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x14ac:dyDescent="0.3">
      <c r="G350" s="140"/>
      <c r="H350" s="386"/>
      <c r="J350" s="388"/>
      <c r="K350" s="196" t="s">
        <v>947</v>
      </c>
      <c r="L350" s="196" t="s">
        <v>870</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x14ac:dyDescent="0.3">
      <c r="G351" s="140"/>
      <c r="H351" s="386"/>
      <c r="J351" s="388"/>
      <c r="K351" s="137" t="s">
        <v>947</v>
      </c>
      <c r="L351" s="187" t="s">
        <v>871</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x14ac:dyDescent="0.35">
      <c r="G352" s="140"/>
      <c r="H352" s="386"/>
      <c r="J352" s="388"/>
      <c r="K352" s="198" t="s">
        <v>947</v>
      </c>
      <c r="L352" s="198" t="s">
        <v>872</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x14ac:dyDescent="0.3">
      <c r="G353" s="140"/>
      <c r="H353" s="386"/>
      <c r="J353" s="388"/>
      <c r="K353" s="196" t="s">
        <v>948</v>
      </c>
      <c r="L353" s="196" t="s">
        <v>870</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x14ac:dyDescent="0.3">
      <c r="G354" s="140"/>
      <c r="H354" s="386"/>
      <c r="J354" s="388"/>
      <c r="K354" s="137" t="s">
        <v>948</v>
      </c>
      <c r="L354" s="187" t="s">
        <v>871</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x14ac:dyDescent="0.35">
      <c r="G355" s="140"/>
      <c r="H355" s="386"/>
      <c r="J355" s="388"/>
      <c r="K355" s="198" t="s">
        <v>948</v>
      </c>
      <c r="L355" s="198" t="s">
        <v>872</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x14ac:dyDescent="0.3">
      <c r="G356" s="140"/>
      <c r="H356" s="386"/>
      <c r="J356" s="388"/>
      <c r="K356" s="196" t="s">
        <v>949</v>
      </c>
      <c r="L356" s="196" t="s">
        <v>870</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x14ac:dyDescent="0.3">
      <c r="G357" s="140"/>
      <c r="H357" s="386"/>
      <c r="J357" s="388"/>
      <c r="K357" s="137" t="s">
        <v>949</v>
      </c>
      <c r="L357" s="187" t="s">
        <v>871</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x14ac:dyDescent="0.35">
      <c r="G358" s="140"/>
      <c r="H358" s="386"/>
      <c r="J358" s="388"/>
      <c r="K358" s="198" t="s">
        <v>949</v>
      </c>
      <c r="L358" s="198" t="s">
        <v>872</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x14ac:dyDescent="0.3">
      <c r="G359" s="140"/>
      <c r="H359" s="386"/>
      <c r="J359" s="388"/>
      <c r="K359" s="196" t="s">
        <v>950</v>
      </c>
      <c r="L359" s="196" t="s">
        <v>870</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x14ac:dyDescent="0.3">
      <c r="G360" s="140"/>
      <c r="H360" s="386"/>
      <c r="J360" s="388"/>
      <c r="K360" s="137" t="s">
        <v>950</v>
      </c>
      <c r="L360" s="187" t="s">
        <v>871</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x14ac:dyDescent="0.35">
      <c r="G361" s="140"/>
      <c r="H361" s="386"/>
      <c r="J361" s="388"/>
      <c r="K361" s="198" t="s">
        <v>950</v>
      </c>
      <c r="L361" s="198" t="s">
        <v>872</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x14ac:dyDescent="0.3">
      <c r="G362" s="140"/>
      <c r="H362" s="386"/>
      <c r="J362" s="388"/>
      <c r="K362" s="196" t="s">
        <v>951</v>
      </c>
      <c r="L362" s="196" t="s">
        <v>870</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x14ac:dyDescent="0.3">
      <c r="G363" s="140"/>
      <c r="H363" s="386"/>
      <c r="J363" s="388"/>
      <c r="K363" s="137" t="s">
        <v>951</v>
      </c>
      <c r="L363" s="187" t="s">
        <v>871</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x14ac:dyDescent="0.35">
      <c r="G364" s="140"/>
      <c r="H364" s="386"/>
      <c r="J364" s="388"/>
      <c r="K364" s="198" t="s">
        <v>951</v>
      </c>
      <c r="L364" s="198" t="s">
        <v>872</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x14ac:dyDescent="0.3">
      <c r="G365" s="140"/>
      <c r="H365" s="386"/>
      <c r="J365" s="388"/>
      <c r="K365" s="196" t="s">
        <v>952</v>
      </c>
      <c r="L365" s="196" t="s">
        <v>870</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x14ac:dyDescent="0.3">
      <c r="G366" s="140"/>
      <c r="H366" s="386"/>
      <c r="J366" s="388"/>
      <c r="K366" s="137" t="s">
        <v>952</v>
      </c>
      <c r="L366" s="187" t="s">
        <v>871</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x14ac:dyDescent="0.35">
      <c r="G367" s="140"/>
      <c r="H367" s="386"/>
      <c r="J367" s="388"/>
      <c r="K367" s="198" t="s">
        <v>952</v>
      </c>
      <c r="L367" s="198" t="s">
        <v>872</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x14ac:dyDescent="0.3">
      <c r="G368" s="140"/>
      <c r="H368" s="386"/>
      <c r="J368" s="388"/>
      <c r="K368" s="196" t="s">
        <v>953</v>
      </c>
      <c r="L368" s="196" t="s">
        <v>870</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x14ac:dyDescent="0.3">
      <c r="G369" s="140"/>
      <c r="H369" s="386"/>
      <c r="J369" s="388"/>
      <c r="K369" s="137" t="s">
        <v>953</v>
      </c>
      <c r="L369" s="187" t="s">
        <v>871</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x14ac:dyDescent="0.35">
      <c r="G370" s="140"/>
      <c r="H370" s="386"/>
      <c r="J370" s="388"/>
      <c r="K370" s="198" t="s">
        <v>953</v>
      </c>
      <c r="L370" s="198" t="s">
        <v>872</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x14ac:dyDescent="0.3">
      <c r="G371" s="140"/>
      <c r="H371" s="386"/>
      <c r="J371" s="388"/>
      <c r="K371" s="196" t="s">
        <v>954</v>
      </c>
      <c r="L371" s="196" t="s">
        <v>870</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x14ac:dyDescent="0.3">
      <c r="G372" s="140"/>
      <c r="H372" s="386"/>
      <c r="J372" s="388"/>
      <c r="K372" s="137" t="s">
        <v>954</v>
      </c>
      <c r="L372" s="187" t="s">
        <v>871</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x14ac:dyDescent="0.35">
      <c r="G373" s="140"/>
      <c r="H373" s="386"/>
      <c r="J373" s="388"/>
      <c r="K373" s="198" t="s">
        <v>954</v>
      </c>
      <c r="L373" s="198" t="s">
        <v>872</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x14ac:dyDescent="0.3">
      <c r="G374" s="140"/>
      <c r="H374" s="386"/>
      <c r="J374" s="388"/>
      <c r="K374" s="196" t="s">
        <v>955</v>
      </c>
      <c r="L374" s="196" t="s">
        <v>870</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x14ac:dyDescent="0.3">
      <c r="G375" s="140"/>
      <c r="H375" s="386"/>
      <c r="J375" s="388"/>
      <c r="K375" s="137" t="s">
        <v>955</v>
      </c>
      <c r="L375" s="187" t="s">
        <v>871</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x14ac:dyDescent="0.35">
      <c r="G376" s="140"/>
      <c r="H376" s="387"/>
      <c r="J376" s="389"/>
      <c r="K376" s="198" t="s">
        <v>955</v>
      </c>
      <c r="L376" s="198" t="s">
        <v>872</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x14ac:dyDescent="0.25">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x14ac:dyDescent="0.25">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x14ac:dyDescent="0.3">
      <c r="G379" s="140"/>
      <c r="H379" s="390" t="s">
        <v>897</v>
      </c>
      <c r="J379" s="351" t="s">
        <v>898</v>
      </c>
      <c r="K379" s="137" t="s">
        <v>899</v>
      </c>
      <c r="L379" s="137" t="s">
        <v>870</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x14ac:dyDescent="0.3">
      <c r="G380" s="140"/>
      <c r="H380" s="390"/>
      <c r="J380" s="352"/>
      <c r="K380" s="137" t="s">
        <v>899</v>
      </c>
      <c r="L380" s="137" t="s">
        <v>871</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x14ac:dyDescent="0.3">
      <c r="G381" s="140"/>
      <c r="H381" s="390"/>
      <c r="J381" s="352"/>
      <c r="K381" s="137" t="s">
        <v>899</v>
      </c>
      <c r="L381" s="137" t="s">
        <v>872</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x14ac:dyDescent="0.3">
      <c r="G382" s="140"/>
      <c r="H382" s="390"/>
      <c r="J382" s="352"/>
      <c r="K382" s="137" t="s">
        <v>900</v>
      </c>
      <c r="L382" s="137" t="s">
        <v>868</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x14ac:dyDescent="0.3">
      <c r="G383" s="140"/>
      <c r="H383" s="390"/>
      <c r="J383" s="352"/>
      <c r="K383" s="137" t="s">
        <v>716</v>
      </c>
      <c r="L383" s="137" t="s">
        <v>870</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x14ac:dyDescent="0.3">
      <c r="G384" s="140"/>
      <c r="H384" s="390"/>
      <c r="J384" s="352"/>
      <c r="K384" s="137" t="s">
        <v>716</v>
      </c>
      <c r="L384" s="137" t="s">
        <v>871</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x14ac:dyDescent="0.3">
      <c r="G385" s="140"/>
      <c r="H385" s="390"/>
      <c r="J385" s="352"/>
      <c r="K385" s="137" t="s">
        <v>716</v>
      </c>
      <c r="L385" s="137" t="s">
        <v>872</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x14ac:dyDescent="0.3">
      <c r="G386" s="140"/>
      <c r="H386" s="390"/>
      <c r="J386" s="352"/>
      <c r="K386" s="137" t="s">
        <v>901</v>
      </c>
      <c r="L386" s="137" t="s">
        <v>870</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x14ac:dyDescent="0.3">
      <c r="G387" s="140"/>
      <c r="H387" s="390"/>
      <c r="J387" s="352"/>
      <c r="K387" s="137" t="s">
        <v>901</v>
      </c>
      <c r="L387" s="137" t="s">
        <v>871</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x14ac:dyDescent="0.3">
      <c r="G388" s="140"/>
      <c r="H388" s="390"/>
      <c r="J388" s="352"/>
      <c r="K388" s="137" t="s">
        <v>901</v>
      </c>
      <c r="L388" s="137" t="s">
        <v>872</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x14ac:dyDescent="0.3">
      <c r="G389" s="140"/>
      <c r="H389" s="390"/>
      <c r="J389" s="352"/>
      <c r="K389" s="137" t="s">
        <v>902</v>
      </c>
      <c r="L389" s="137" t="s">
        <v>870</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x14ac:dyDescent="0.3">
      <c r="G390" s="140"/>
      <c r="H390" s="390"/>
      <c r="J390" s="352"/>
      <c r="K390" s="137" t="s">
        <v>902</v>
      </c>
      <c r="L390" s="137" t="s">
        <v>871</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x14ac:dyDescent="0.3">
      <c r="G391" s="140"/>
      <c r="H391" s="390"/>
      <c r="J391" s="352"/>
      <c r="K391" s="137" t="s">
        <v>902</v>
      </c>
      <c r="L391" s="137" t="s">
        <v>872</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x14ac:dyDescent="0.3">
      <c r="G392" s="140"/>
      <c r="H392" s="235"/>
      <c r="I392" s="241" t="s">
        <v>903</v>
      </c>
      <c r="J392" s="242"/>
      <c r="K392" s="243" t="s">
        <v>905</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x14ac:dyDescent="0.25">
      <c r="G393" s="140"/>
      <c r="H393" s="235"/>
      <c r="I393" s="132">
        <v>0.2</v>
      </c>
      <c r="J393" s="246" t="s">
        <v>904</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x14ac:dyDescent="0.25">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x14ac:dyDescent="0.25">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x14ac:dyDescent="0.25">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x14ac:dyDescent="0.25">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x14ac:dyDescent="0.25">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x14ac:dyDescent="0.3">
      <c r="G399" s="140"/>
      <c r="H399" s="235"/>
      <c r="J399" s="246"/>
      <c r="K399" s="243" t="s">
        <v>906</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x14ac:dyDescent="0.25">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x14ac:dyDescent="0.25">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x14ac:dyDescent="0.25">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x14ac:dyDescent="0.25">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x14ac:dyDescent="0.25">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x14ac:dyDescent="0.25">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x14ac:dyDescent="0.25">
      <c r="G406" s="140"/>
      <c r="H406" s="235"/>
      <c r="J406" s="246"/>
      <c r="K406" s="244" t="s">
        <v>907</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x14ac:dyDescent="0.25">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x14ac:dyDescent="0.25">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x14ac:dyDescent="0.25">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x14ac:dyDescent="0.25">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x14ac:dyDescent="0.25">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x14ac:dyDescent="0.25">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x14ac:dyDescent="0.25">
      <c r="G413" s="310"/>
      <c r="J413" s="311"/>
      <c r="K413" s="311"/>
      <c r="L413" s="311"/>
      <c r="M413" s="311"/>
      <c r="N413" s="311"/>
    </row>
    <row r="414" spans="6:42" ht="15.75" customHeight="1" thickBot="1" x14ac:dyDescent="0.3">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x14ac:dyDescent="0.35">
      <c r="F415" s="252"/>
      <c r="H415" s="235"/>
      <c r="J415" s="351" t="s">
        <v>908</v>
      </c>
      <c r="K415" s="137" t="s">
        <v>909</v>
      </c>
      <c r="L415" s="137" t="s">
        <v>870</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x14ac:dyDescent="0.35">
      <c r="F416" s="252"/>
      <c r="H416" s="235"/>
      <c r="J416" s="352"/>
      <c r="K416" s="137" t="s">
        <v>909</v>
      </c>
      <c r="L416" s="137" t="s">
        <v>871</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x14ac:dyDescent="0.3">
      <c r="F417" s="252"/>
      <c r="H417" s="235"/>
      <c r="J417" s="352"/>
      <c r="K417" s="137" t="s">
        <v>909</v>
      </c>
      <c r="L417" s="137" t="s">
        <v>872</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x14ac:dyDescent="0.3">
      <c r="F418" s="252"/>
      <c r="H418" s="235"/>
      <c r="J418" s="127"/>
    </row>
    <row r="419" spans="6:42" ht="14.25" customHeight="1" thickTop="1" thickBot="1" x14ac:dyDescent="0.35">
      <c r="F419" s="252"/>
      <c r="H419" s="235"/>
      <c r="J419" s="246"/>
      <c r="K419" s="137" t="s">
        <v>910</v>
      </c>
      <c r="L419" s="137" t="s">
        <v>868</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x14ac:dyDescent="0.35">
      <c r="F420" s="252"/>
      <c r="H420" s="235"/>
      <c r="J420" s="246"/>
      <c r="K420" s="137" t="s">
        <v>911</v>
      </c>
      <c r="L420" s="137" t="s">
        <v>868</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x14ac:dyDescent="0.35">
      <c r="F421" s="252"/>
      <c r="H421" s="235"/>
      <c r="J421" s="246"/>
      <c r="K421" s="137" t="s">
        <v>912</v>
      </c>
      <c r="L421" s="137" t="s">
        <v>868</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x14ac:dyDescent="0.35">
      <c r="F422" s="252"/>
      <c r="H422" s="235"/>
      <c r="J422" s="246"/>
      <c r="K422" s="137" t="s">
        <v>913</v>
      </c>
      <c r="L422" s="137" t="s">
        <v>870</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x14ac:dyDescent="0.35">
      <c r="F423" s="252"/>
      <c r="H423" s="235"/>
      <c r="J423" s="246"/>
      <c r="K423" s="137" t="s">
        <v>914</v>
      </c>
      <c r="L423" s="137" t="s">
        <v>870</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x14ac:dyDescent="0.35">
      <c r="F424" s="252"/>
      <c r="H424" s="235"/>
      <c r="J424" s="246"/>
      <c r="K424" s="137" t="s">
        <v>915</v>
      </c>
      <c r="L424" s="137" t="s">
        <v>870</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x14ac:dyDescent="0.35">
      <c r="F425" s="252"/>
      <c r="H425" s="235"/>
      <c r="J425" s="246"/>
      <c r="K425" s="137" t="s">
        <v>913</v>
      </c>
      <c r="L425" s="137" t="s">
        <v>871</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x14ac:dyDescent="0.35">
      <c r="F426" s="252"/>
      <c r="H426" s="235"/>
      <c r="J426" s="246"/>
      <c r="K426" s="137" t="s">
        <v>914</v>
      </c>
      <c r="L426" s="137" t="s">
        <v>871</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x14ac:dyDescent="0.35">
      <c r="F427" s="252"/>
      <c r="H427" s="235"/>
      <c r="J427" s="246"/>
      <c r="K427" s="137" t="s">
        <v>915</v>
      </c>
      <c r="L427" s="137" t="s">
        <v>871</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x14ac:dyDescent="0.35">
      <c r="F428" s="252"/>
      <c r="H428" s="235"/>
      <c r="J428" s="246"/>
      <c r="K428" s="137" t="s">
        <v>913</v>
      </c>
      <c r="L428" s="137" t="s">
        <v>872</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x14ac:dyDescent="0.35">
      <c r="F429" s="252"/>
      <c r="H429" s="235"/>
      <c r="J429" s="246"/>
      <c r="K429" s="137" t="s">
        <v>914</v>
      </c>
      <c r="L429" s="137" t="s">
        <v>872</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x14ac:dyDescent="0.3">
      <c r="F430" s="252"/>
      <c r="H430" s="235"/>
      <c r="J430" s="246"/>
      <c r="K430" s="137" t="s">
        <v>915</v>
      </c>
      <c r="L430" s="137" t="s">
        <v>872</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x14ac:dyDescent="0.3">
      <c r="C433" s="138" t="s">
        <v>800</v>
      </c>
      <c r="G433" s="380" t="s">
        <v>916</v>
      </c>
      <c r="H433" s="381"/>
      <c r="I433" s="381"/>
      <c r="J433" s="381"/>
      <c r="K433" s="381"/>
      <c r="L433" s="381"/>
      <c r="M433" s="381"/>
      <c r="N433" s="381"/>
      <c r="O433" s="381"/>
      <c r="P433" s="381"/>
      <c r="Q433" s="381"/>
      <c r="R433" s="381"/>
      <c r="S433" s="381"/>
      <c r="T433" s="381"/>
      <c r="U433" s="381"/>
      <c r="V433" s="139"/>
      <c r="W433" s="139"/>
      <c r="X433" s="139"/>
      <c r="Y433" s="139"/>
      <c r="Z433" s="139"/>
      <c r="AA433" s="139"/>
      <c r="AB433" s="139"/>
    </row>
    <row r="434" spans="3:29" ht="14.25" customHeight="1" thickBot="1" x14ac:dyDescent="0.3">
      <c r="N434" s="312"/>
      <c r="O434" s="312"/>
      <c r="P434" s="312"/>
      <c r="Q434" s="312"/>
      <c r="R434" s="312"/>
      <c r="S434" s="312"/>
      <c r="T434" s="312"/>
      <c r="U434" s="312"/>
    </row>
    <row r="435" spans="3:29" ht="14.25" customHeight="1" x14ac:dyDescent="0.25">
      <c r="H435" s="371" t="s">
        <v>917</v>
      </c>
      <c r="I435" s="372"/>
      <c r="J435" s="372"/>
      <c r="K435" s="372"/>
      <c r="L435" s="372"/>
      <c r="M435" s="372"/>
      <c r="N435" s="374" t="s">
        <v>918</v>
      </c>
      <c r="O435" s="375"/>
      <c r="P435" s="375"/>
      <c r="Q435" s="375"/>
      <c r="R435" s="376"/>
      <c r="S435" s="313" t="s">
        <v>919</v>
      </c>
      <c r="T435" s="313" t="s">
        <v>920</v>
      </c>
      <c r="U435" s="314"/>
      <c r="V435" s="315"/>
      <c r="W435" s="315"/>
      <c r="X435" s="315"/>
      <c r="Y435" s="315"/>
      <c r="Z435" s="315"/>
      <c r="AA435" s="315"/>
      <c r="AB435" s="316"/>
    </row>
    <row r="436" spans="3:29" ht="14.25" customHeight="1" x14ac:dyDescent="0.35">
      <c r="H436" s="353" t="s">
        <v>943</v>
      </c>
      <c r="I436" s="354"/>
      <c r="J436" s="354"/>
      <c r="K436" s="354"/>
      <c r="L436" s="354"/>
      <c r="M436" s="355"/>
      <c r="N436" s="382" t="s">
        <v>956</v>
      </c>
      <c r="O436" s="383"/>
      <c r="P436" s="383"/>
      <c r="Q436" s="383"/>
      <c r="R436" s="383"/>
      <c r="S436" s="317"/>
      <c r="T436" s="317"/>
      <c r="U436" s="318"/>
      <c r="V436" s="318"/>
      <c r="W436" s="318"/>
      <c r="X436" s="318"/>
      <c r="Y436" s="318"/>
      <c r="Z436" s="318"/>
      <c r="AA436" s="318"/>
      <c r="AB436" s="319"/>
      <c r="AC436" s="132" t="s">
        <v>957</v>
      </c>
    </row>
    <row r="437" spans="3:29" ht="14.25" customHeight="1" x14ac:dyDescent="0.25">
      <c r="H437" s="353" t="s">
        <v>886</v>
      </c>
      <c r="I437" s="354"/>
      <c r="J437" s="354"/>
      <c r="K437" s="354"/>
      <c r="L437" s="354"/>
      <c r="M437" s="355"/>
      <c r="N437" s="377" t="s">
        <v>958</v>
      </c>
      <c r="O437" s="378"/>
      <c r="P437" s="378"/>
      <c r="Q437" s="378"/>
      <c r="R437" s="378"/>
      <c r="S437" s="320"/>
      <c r="T437" s="320"/>
      <c r="U437" s="321"/>
      <c r="V437" s="321"/>
      <c r="W437" s="321"/>
      <c r="X437" s="321"/>
      <c r="Y437" s="321"/>
      <c r="Z437" s="321"/>
      <c r="AA437" s="321"/>
      <c r="AB437" s="322"/>
    </row>
    <row r="438" spans="3:29" ht="30.4" customHeight="1" x14ac:dyDescent="0.35">
      <c r="H438" s="353" t="s">
        <v>890</v>
      </c>
      <c r="I438" s="354"/>
      <c r="J438" s="354"/>
      <c r="K438" s="354"/>
      <c r="L438" s="354"/>
      <c r="M438" s="355"/>
      <c r="N438" s="368" t="s">
        <v>959</v>
      </c>
      <c r="O438" s="369"/>
      <c r="P438" s="369"/>
      <c r="Q438" s="369"/>
      <c r="R438" s="370"/>
      <c r="S438" s="323"/>
      <c r="T438" s="323"/>
      <c r="U438" s="324"/>
      <c r="V438" s="324"/>
      <c r="W438" s="324"/>
      <c r="X438" s="324"/>
      <c r="Y438" s="324"/>
      <c r="Z438" s="324"/>
      <c r="AA438" s="324"/>
      <c r="AB438" s="325"/>
      <c r="AC438" s="132" t="s">
        <v>960</v>
      </c>
    </row>
    <row r="439" spans="3:29" ht="32.65" customHeight="1" x14ac:dyDescent="0.35">
      <c r="H439" s="353" t="s">
        <v>925</v>
      </c>
      <c r="I439" s="354"/>
      <c r="J439" s="354"/>
      <c r="K439" s="354"/>
      <c r="L439" s="354"/>
      <c r="M439" s="355"/>
      <c r="N439" s="368" t="s">
        <v>959</v>
      </c>
      <c r="O439" s="369"/>
      <c r="P439" s="369"/>
      <c r="Q439" s="369"/>
      <c r="R439" s="370"/>
      <c r="S439" s="326"/>
      <c r="T439" s="326"/>
      <c r="U439" s="327"/>
      <c r="V439" s="327"/>
      <c r="W439" s="327"/>
      <c r="X439" s="327"/>
      <c r="Y439" s="327"/>
      <c r="Z439" s="327"/>
      <c r="AA439" s="327"/>
      <c r="AB439" s="328"/>
      <c r="AC439" s="132" t="s">
        <v>960</v>
      </c>
    </row>
    <row r="440" spans="3:29" ht="14.25" customHeight="1" x14ac:dyDescent="0.25">
      <c r="H440" s="353" t="s">
        <v>926</v>
      </c>
      <c r="I440" s="354"/>
      <c r="J440" s="354"/>
      <c r="K440" s="354"/>
      <c r="L440" s="354"/>
      <c r="M440" s="355"/>
      <c r="N440" s="358" t="s">
        <v>927</v>
      </c>
      <c r="O440" s="359"/>
      <c r="P440" s="359"/>
      <c r="Q440" s="359"/>
      <c r="R440" s="359"/>
      <c r="S440" s="329"/>
      <c r="T440" s="329"/>
      <c r="U440" s="330"/>
      <c r="V440" s="330"/>
      <c r="W440" s="330"/>
      <c r="X440" s="330"/>
      <c r="Y440" s="330"/>
      <c r="Z440" s="330"/>
      <c r="AA440" s="330"/>
      <c r="AB440" s="331"/>
    </row>
    <row r="441" spans="3:29" ht="14.25" customHeight="1" thickBot="1" x14ac:dyDescent="0.3">
      <c r="H441" s="360" t="s">
        <v>928</v>
      </c>
      <c r="I441" s="361"/>
      <c r="J441" s="361"/>
      <c r="K441" s="361"/>
      <c r="L441" s="361"/>
      <c r="M441" s="362"/>
      <c r="N441" s="363" t="s">
        <v>927</v>
      </c>
      <c r="O441" s="364"/>
      <c r="P441" s="364"/>
      <c r="Q441" s="364"/>
      <c r="R441" s="364"/>
      <c r="S441" s="332"/>
      <c r="T441" s="333"/>
      <c r="U441" s="333"/>
      <c r="V441" s="334"/>
      <c r="W441" s="334"/>
      <c r="X441" s="334"/>
      <c r="Y441" s="334"/>
      <c r="Z441" s="334"/>
      <c r="AA441" s="334"/>
      <c r="AB441" s="335"/>
    </row>
    <row r="442" spans="3:29" ht="14.25" customHeight="1" thickBot="1" x14ac:dyDescent="0.3">
      <c r="H442" s="379"/>
      <c r="I442" s="379"/>
      <c r="J442" s="379"/>
      <c r="K442" s="379"/>
      <c r="L442" s="379"/>
      <c r="M442" s="379"/>
      <c r="N442" s="336"/>
      <c r="O442" s="336"/>
      <c r="P442" s="336"/>
      <c r="Q442" s="336"/>
      <c r="R442" s="336"/>
      <c r="S442" s="336"/>
      <c r="T442" s="336"/>
      <c r="U442" s="337"/>
      <c r="V442" s="337"/>
      <c r="W442" s="337"/>
      <c r="X442" s="337"/>
      <c r="Y442" s="337"/>
      <c r="Z442" s="337"/>
      <c r="AA442" s="337"/>
      <c r="AB442" s="337"/>
    </row>
    <row r="443" spans="3:29" ht="14.25" customHeight="1" x14ac:dyDescent="0.25">
      <c r="H443" s="371" t="s">
        <v>929</v>
      </c>
      <c r="I443" s="372"/>
      <c r="J443" s="372"/>
      <c r="K443" s="372"/>
      <c r="L443" s="372"/>
      <c r="M443" s="373"/>
      <c r="N443" s="374" t="s">
        <v>918</v>
      </c>
      <c r="O443" s="375"/>
      <c r="P443" s="375"/>
      <c r="Q443" s="375"/>
      <c r="R443" s="376"/>
      <c r="S443" s="313" t="s">
        <v>919</v>
      </c>
      <c r="T443" s="313" t="s">
        <v>920</v>
      </c>
      <c r="U443" s="338"/>
      <c r="V443" s="338"/>
      <c r="W443" s="338"/>
      <c r="X443" s="338"/>
      <c r="Y443" s="338"/>
      <c r="Z443" s="338"/>
      <c r="AA443" s="338"/>
      <c r="AB443" s="339"/>
    </row>
    <row r="444" spans="3:29" ht="14.25" customHeight="1" x14ac:dyDescent="0.25">
      <c r="H444" s="353" t="s">
        <v>886</v>
      </c>
      <c r="I444" s="354"/>
      <c r="J444" s="354"/>
      <c r="K444" s="354"/>
      <c r="L444" s="354"/>
      <c r="M444" s="355"/>
      <c r="N444" s="356" t="s">
        <v>961</v>
      </c>
      <c r="O444" s="357"/>
      <c r="P444" s="357"/>
      <c r="Q444" s="357"/>
      <c r="R444" s="357"/>
      <c r="S444" s="329"/>
      <c r="T444" s="329"/>
      <c r="U444" s="330"/>
      <c r="V444" s="330"/>
      <c r="W444" s="330"/>
      <c r="X444" s="330"/>
      <c r="Y444" s="330"/>
      <c r="Z444" s="330"/>
      <c r="AA444" s="330"/>
      <c r="AB444" s="340"/>
    </row>
    <row r="445" spans="3:29" ht="14.25" customHeight="1" x14ac:dyDescent="0.25">
      <c r="H445" s="353" t="s">
        <v>890</v>
      </c>
      <c r="I445" s="354"/>
      <c r="J445" s="354"/>
      <c r="K445" s="354"/>
      <c r="L445" s="354"/>
      <c r="M445" s="355"/>
      <c r="N445" s="356" t="s">
        <v>962</v>
      </c>
      <c r="O445" s="357"/>
      <c r="P445" s="357"/>
      <c r="Q445" s="357"/>
      <c r="R445" s="357"/>
      <c r="S445" s="329"/>
      <c r="T445" s="329"/>
      <c r="U445" s="330"/>
      <c r="V445" s="330"/>
      <c r="W445" s="330"/>
      <c r="X445" s="330"/>
      <c r="Y445" s="330"/>
      <c r="Z445" s="330"/>
      <c r="AA445" s="330"/>
      <c r="AB445" s="340"/>
    </row>
    <row r="446" spans="3:29" ht="30.4" customHeight="1" x14ac:dyDescent="0.35">
      <c r="H446" s="365" t="s">
        <v>932</v>
      </c>
      <c r="I446" s="366"/>
      <c r="J446" s="366"/>
      <c r="K446" s="366"/>
      <c r="L446" s="366"/>
      <c r="M446" s="367"/>
      <c r="N446" s="368" t="s">
        <v>959</v>
      </c>
      <c r="O446" s="369"/>
      <c r="P446" s="369"/>
      <c r="Q446" s="369"/>
      <c r="R446" s="370"/>
      <c r="S446" s="256"/>
      <c r="T446" s="263"/>
      <c r="U446" s="256"/>
      <c r="V446" s="256"/>
      <c r="W446" s="256"/>
      <c r="X446" s="256"/>
      <c r="Y446" s="256"/>
      <c r="Z446" s="256"/>
      <c r="AA446" s="256"/>
      <c r="AB446" s="257"/>
    </row>
    <row r="447" spans="3:29" ht="30.75" customHeight="1" x14ac:dyDescent="0.25">
      <c r="H447" s="353" t="s">
        <v>925</v>
      </c>
      <c r="I447" s="354"/>
      <c r="J447" s="354"/>
      <c r="K447" s="354"/>
      <c r="L447" s="354"/>
      <c r="M447" s="355"/>
      <c r="N447" s="356" t="s">
        <v>962</v>
      </c>
      <c r="O447" s="357"/>
      <c r="P447" s="357"/>
      <c r="Q447" s="357"/>
      <c r="R447" s="357"/>
      <c r="S447" s="329"/>
      <c r="T447" s="329"/>
      <c r="U447" s="330"/>
      <c r="V447" s="330"/>
      <c r="W447" s="330"/>
      <c r="X447" s="330"/>
      <c r="Y447" s="330"/>
      <c r="Z447" s="330"/>
      <c r="AA447" s="330"/>
      <c r="AB447" s="340"/>
    </row>
    <row r="448" spans="3:29" ht="13.5" customHeight="1" x14ac:dyDescent="0.25">
      <c r="H448" s="353" t="s">
        <v>926</v>
      </c>
      <c r="I448" s="354"/>
      <c r="J448" s="354"/>
      <c r="K448" s="354"/>
      <c r="L448" s="354"/>
      <c r="M448" s="355"/>
      <c r="N448" s="358" t="s">
        <v>927</v>
      </c>
      <c r="O448" s="359"/>
      <c r="P448" s="359"/>
      <c r="Q448" s="359"/>
      <c r="R448" s="359"/>
      <c r="S448" s="329"/>
      <c r="T448" s="329"/>
      <c r="U448" s="330"/>
      <c r="V448" s="330"/>
      <c r="W448" s="330"/>
      <c r="X448" s="330"/>
      <c r="Y448" s="330"/>
      <c r="Z448" s="330"/>
      <c r="AA448" s="330"/>
      <c r="AB448" s="340"/>
    </row>
    <row r="449" spans="8:28" ht="14.25" customHeight="1" thickBot="1" x14ac:dyDescent="0.3">
      <c r="H449" s="360" t="s">
        <v>934</v>
      </c>
      <c r="I449" s="361"/>
      <c r="J449" s="361"/>
      <c r="K449" s="361"/>
      <c r="L449" s="361"/>
      <c r="M449" s="362"/>
      <c r="N449" s="363" t="s">
        <v>927</v>
      </c>
      <c r="O449" s="364"/>
      <c r="P449" s="364"/>
      <c r="Q449" s="364"/>
      <c r="R449" s="364"/>
      <c r="S449" s="333"/>
      <c r="T449" s="333"/>
      <c r="U449" s="333"/>
      <c r="V449" s="334"/>
      <c r="W449" s="334"/>
      <c r="X449" s="334"/>
      <c r="Y449" s="334"/>
      <c r="Z449" s="334"/>
      <c r="AA449" s="334"/>
      <c r="AB449" s="335"/>
    </row>
    <row r="453" spans="8:28" ht="14.25" customHeight="1" x14ac:dyDescent="0.25">
      <c r="S453" s="132" t="s">
        <v>824</v>
      </c>
    </row>
    <row r="455" spans="8:28" ht="14.25" customHeight="1" x14ac:dyDescent="0.25">
      <c r="N455" s="341"/>
    </row>
    <row r="457" spans="8:28" ht="14.25" customHeight="1" x14ac:dyDescent="0.25">
      <c r="M457" s="341"/>
    </row>
    <row r="702" spans="13:44" ht="14.25" customHeight="1" x14ac:dyDescent="0.25">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25"/>
  <cols>
    <col min="1" max="1" width="9.453125" style="132"/>
    <col min="2" max="7" width="1.453125" style="132" customWidth="1"/>
    <col min="8" max="8" width="5.453125" style="132" customWidth="1"/>
    <col min="9" max="9" width="7.453125" style="132" bestFit="1" customWidth="1"/>
    <col min="10" max="10" width="16.453125" style="132" customWidth="1"/>
    <col min="11" max="11" width="55" style="132" bestFit="1" customWidth="1"/>
    <col min="12" max="12" width="22.453125" style="132" customWidth="1"/>
    <col min="13" max="16" width="11.453125" style="132" customWidth="1"/>
    <col min="17" max="17" width="12.453125" style="132" customWidth="1"/>
    <col min="18" max="18" width="13.453125" style="132" customWidth="1"/>
    <col min="19" max="19" width="14" style="132" customWidth="1"/>
    <col min="20" max="24" width="11.453125" style="132" customWidth="1"/>
    <col min="25" max="25" width="9.453125" style="132" bestFit="1" customWidth="1"/>
    <col min="26" max="45" width="11.453125" style="132" customWidth="1"/>
    <col min="46" max="16384" width="9.453125" style="132"/>
  </cols>
  <sheetData>
    <row r="1" spans="1:110" ht="18" x14ac:dyDescent="0.4">
      <c r="A1" s="130" t="s">
        <v>773</v>
      </c>
      <c r="B1" s="130"/>
      <c r="C1" s="130"/>
      <c r="D1" s="130"/>
      <c r="E1" s="130"/>
      <c r="F1" s="130"/>
      <c r="G1" s="130"/>
      <c r="H1" s="130"/>
      <c r="I1" s="131"/>
      <c r="M1" s="133" t="s">
        <v>796</v>
      </c>
    </row>
    <row r="2" spans="1:110" ht="14.25" customHeight="1" x14ac:dyDescent="0.3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x14ac:dyDescent="0.35">
      <c r="A3"/>
      <c r="B3"/>
      <c r="C3"/>
      <c r="D3"/>
      <c r="E3"/>
      <c r="U3" s="136" t="s">
        <v>798</v>
      </c>
    </row>
    <row r="4" spans="1:110" ht="14.25" customHeight="1" x14ac:dyDescent="0.3">
      <c r="J4" s="137"/>
      <c r="U4" s="406" t="s">
        <v>799</v>
      </c>
    </row>
    <row r="5" spans="1:110" ht="14.25" customHeight="1" x14ac:dyDescent="0.25">
      <c r="U5" s="407"/>
    </row>
    <row r="7" spans="1:110" ht="14.25" customHeight="1" x14ac:dyDescent="0.35">
      <c r="B7" s="138" t="s">
        <v>800</v>
      </c>
      <c r="G7" s="381" t="s">
        <v>801</v>
      </c>
      <c r="H7" s="468"/>
      <c r="I7" s="468"/>
      <c r="J7" s="468"/>
      <c r="K7" s="468"/>
      <c r="L7" s="468"/>
      <c r="M7" s="468"/>
      <c r="N7" s="468"/>
      <c r="O7" s="468"/>
      <c r="P7" s="468"/>
      <c r="Q7" s="468"/>
      <c r="R7" s="468"/>
      <c r="S7" s="468"/>
      <c r="T7" s="468"/>
      <c r="U7" s="468"/>
      <c r="V7" s="468"/>
      <c r="W7" s="468"/>
      <c r="X7" s="469"/>
    </row>
    <row r="8" spans="1:110" ht="14.25" customHeight="1" thickBot="1" x14ac:dyDescent="0.3">
      <c r="G8" s="140"/>
      <c r="X8" s="141"/>
    </row>
    <row r="9" spans="1:110" ht="14.25" customHeight="1" thickBot="1" x14ac:dyDescent="0.3">
      <c r="G9" s="140"/>
      <c r="H9" s="470" t="s">
        <v>802</v>
      </c>
      <c r="J9" s="411" t="s">
        <v>803</v>
      </c>
      <c r="K9" s="412"/>
      <c r="L9" s="413"/>
      <c r="M9" s="472">
        <v>2021</v>
      </c>
      <c r="N9" s="473"/>
      <c r="O9" s="473"/>
      <c r="P9" s="474"/>
      <c r="R9" s="142"/>
      <c r="X9" s="141"/>
    </row>
    <row r="10" spans="1:110" ht="14.25" customHeight="1" thickBot="1" x14ac:dyDescent="0.4">
      <c r="G10" s="140"/>
      <c r="H10" s="471"/>
      <c r="J10" s="143" t="s">
        <v>804</v>
      </c>
      <c r="P10" s="141"/>
      <c r="R10"/>
      <c r="S10"/>
      <c r="T10"/>
      <c r="U10"/>
      <c r="V10"/>
      <c r="X10" s="141"/>
      <c r="AB10"/>
      <c r="AC10"/>
    </row>
    <row r="11" spans="1:110" ht="14.25" customHeight="1" x14ac:dyDescent="0.35">
      <c r="G11" s="140"/>
      <c r="H11" s="471"/>
      <c r="J11" s="144" t="s">
        <v>805</v>
      </c>
      <c r="K11" s="145"/>
      <c r="L11" s="145"/>
      <c r="M11" s="145"/>
      <c r="N11" s="145"/>
      <c r="P11"/>
      <c r="Q11"/>
      <c r="R11"/>
      <c r="S11"/>
      <c r="T11"/>
      <c r="X11" s="141"/>
    </row>
    <row r="12" spans="1:110" ht="13.5" customHeight="1" thickBot="1" x14ac:dyDescent="0.3">
      <c r="G12" s="140"/>
      <c r="H12" s="471"/>
      <c r="X12" s="141"/>
    </row>
    <row r="13" spans="1:110" ht="45.75" customHeight="1" thickBot="1" x14ac:dyDescent="0.3">
      <c r="G13" s="140"/>
      <c r="H13" s="471"/>
      <c r="J13" s="388" t="s">
        <v>806</v>
      </c>
      <c r="K13" s="147" t="s">
        <v>807</v>
      </c>
      <c r="L13" s="147" t="s">
        <v>808</v>
      </c>
      <c r="M13" s="147" t="s">
        <v>809</v>
      </c>
      <c r="N13" s="147" t="s">
        <v>810</v>
      </c>
      <c r="O13" s="147" t="s">
        <v>811</v>
      </c>
      <c r="P13" s="147" t="s">
        <v>812</v>
      </c>
      <c r="Q13" s="147" t="s">
        <v>813</v>
      </c>
      <c r="R13" s="147" t="s">
        <v>814</v>
      </c>
      <c r="X13" s="141"/>
    </row>
    <row r="14" spans="1:110" ht="14.25" customHeight="1" x14ac:dyDescent="0.25">
      <c r="G14" s="140"/>
      <c r="H14" s="471"/>
      <c r="J14" s="388"/>
      <c r="K14" s="148" t="s">
        <v>815</v>
      </c>
      <c r="L14" s="148" t="s">
        <v>816</v>
      </c>
      <c r="M14" s="148" t="s">
        <v>817</v>
      </c>
      <c r="N14" s="148" t="s">
        <v>818</v>
      </c>
      <c r="O14" s="148" t="s">
        <v>819</v>
      </c>
      <c r="P14" s="148" t="s">
        <v>817</v>
      </c>
      <c r="Q14" s="148" t="s">
        <v>820</v>
      </c>
      <c r="R14" s="149">
        <v>9.5</v>
      </c>
      <c r="S14" s="150"/>
      <c r="X14" s="141"/>
    </row>
    <row r="15" spans="1:110" ht="14.25" customHeight="1" x14ac:dyDescent="0.25">
      <c r="G15" s="140"/>
      <c r="H15" s="471"/>
      <c r="J15" s="388"/>
      <c r="K15" s="151" t="s">
        <v>821</v>
      </c>
      <c r="L15" s="151" t="s">
        <v>816</v>
      </c>
      <c r="M15" s="151" t="s">
        <v>822</v>
      </c>
      <c r="N15" s="151" t="s">
        <v>818</v>
      </c>
      <c r="O15" s="151" t="s">
        <v>819</v>
      </c>
      <c r="P15" s="151" t="s">
        <v>822</v>
      </c>
      <c r="Q15" s="151" t="s">
        <v>823</v>
      </c>
      <c r="R15" s="152">
        <v>8.9</v>
      </c>
      <c r="X15" s="141"/>
      <c r="AA15" s="132" t="s">
        <v>824</v>
      </c>
    </row>
    <row r="16" spans="1:110" ht="14.25" customHeight="1" x14ac:dyDescent="0.25">
      <c r="G16" s="140"/>
      <c r="H16" s="471"/>
      <c r="J16" s="388"/>
      <c r="K16" s="153" t="s">
        <v>825</v>
      </c>
      <c r="L16" s="153" t="s">
        <v>816</v>
      </c>
      <c r="M16" s="153" t="s">
        <v>826</v>
      </c>
      <c r="N16" s="153" t="s">
        <v>818</v>
      </c>
      <c r="O16" s="153" t="s">
        <v>819</v>
      </c>
      <c r="P16" s="153" t="s">
        <v>826</v>
      </c>
      <c r="Q16" s="153" t="s">
        <v>827</v>
      </c>
      <c r="R16" s="154">
        <v>8.6999999999999993</v>
      </c>
      <c r="X16" s="141"/>
    </row>
    <row r="17" spans="7:29" ht="14.25" customHeight="1" x14ac:dyDescent="0.25">
      <c r="G17" s="140"/>
      <c r="H17" s="471"/>
      <c r="J17" s="388"/>
      <c r="K17" s="151" t="s">
        <v>828</v>
      </c>
      <c r="L17" s="151" t="s">
        <v>816</v>
      </c>
      <c r="M17" s="151" t="s">
        <v>829</v>
      </c>
      <c r="N17" s="151" t="s">
        <v>818</v>
      </c>
      <c r="O17" s="151" t="s">
        <v>819</v>
      </c>
      <c r="P17" s="151" t="s">
        <v>829</v>
      </c>
      <c r="Q17" s="151" t="s">
        <v>830</v>
      </c>
      <c r="R17" s="152">
        <v>8.5</v>
      </c>
      <c r="X17" s="141"/>
    </row>
    <row r="18" spans="7:29" ht="14.25" customHeight="1" x14ac:dyDescent="0.25">
      <c r="G18" s="140"/>
      <c r="H18" s="471"/>
      <c r="J18" s="388"/>
      <c r="K18" s="153" t="s">
        <v>831</v>
      </c>
      <c r="L18" s="153" t="s">
        <v>816</v>
      </c>
      <c r="M18" s="153" t="s">
        <v>832</v>
      </c>
      <c r="N18" s="153" t="s">
        <v>818</v>
      </c>
      <c r="O18" s="153" t="s">
        <v>819</v>
      </c>
      <c r="P18" s="153" t="s">
        <v>832</v>
      </c>
      <c r="Q18" s="153" t="s">
        <v>833</v>
      </c>
      <c r="R18" s="154">
        <v>8.1999999999999993</v>
      </c>
    </row>
    <row r="19" spans="7:29" ht="14.25" customHeight="1" x14ac:dyDescent="0.25">
      <c r="G19" s="140"/>
      <c r="H19" s="471"/>
      <c r="J19" s="388"/>
      <c r="K19" s="155" t="s">
        <v>834</v>
      </c>
      <c r="L19" s="155" t="s">
        <v>816</v>
      </c>
      <c r="M19" s="155" t="s">
        <v>835</v>
      </c>
      <c r="N19" s="155" t="s">
        <v>818</v>
      </c>
      <c r="O19" s="155" t="s">
        <v>819</v>
      </c>
      <c r="P19" s="155" t="s">
        <v>835</v>
      </c>
      <c r="Q19" s="155" t="s">
        <v>836</v>
      </c>
      <c r="R19" s="156">
        <v>7.8</v>
      </c>
    </row>
    <row r="20" spans="7:29" ht="14.25" customHeight="1" x14ac:dyDescent="0.25">
      <c r="G20" s="140"/>
      <c r="H20" s="471"/>
      <c r="J20" s="388"/>
      <c r="K20" s="153" t="s">
        <v>837</v>
      </c>
      <c r="L20" s="153" t="s">
        <v>816</v>
      </c>
      <c r="M20" s="153" t="s">
        <v>838</v>
      </c>
      <c r="N20" s="153" t="s">
        <v>818</v>
      </c>
      <c r="O20" s="153" t="s">
        <v>819</v>
      </c>
      <c r="P20" s="153" t="s">
        <v>838</v>
      </c>
      <c r="Q20" s="153" t="s">
        <v>839</v>
      </c>
      <c r="R20" s="154">
        <v>7.4</v>
      </c>
    </row>
    <row r="21" spans="7:29" ht="14.25" customHeight="1" x14ac:dyDescent="0.25">
      <c r="G21" s="140"/>
      <c r="H21" s="471"/>
      <c r="J21" s="388"/>
      <c r="K21" s="151" t="s">
        <v>840</v>
      </c>
      <c r="L21" s="151" t="s">
        <v>841</v>
      </c>
      <c r="M21" s="151" t="s">
        <v>842</v>
      </c>
      <c r="N21" s="151" t="s">
        <v>818</v>
      </c>
      <c r="O21" s="151" t="s">
        <v>819</v>
      </c>
      <c r="P21" s="151" t="s">
        <v>842</v>
      </c>
      <c r="Q21" s="151" t="s">
        <v>843</v>
      </c>
      <c r="R21" s="152">
        <v>6.8</v>
      </c>
    </row>
    <row r="22" spans="7:29" ht="14.25" customHeight="1" x14ac:dyDescent="0.25">
      <c r="G22" s="140"/>
      <c r="H22" s="471"/>
      <c r="J22" s="388"/>
      <c r="K22" s="153" t="s">
        <v>844</v>
      </c>
      <c r="L22" s="153" t="s">
        <v>845</v>
      </c>
      <c r="M22" s="153" t="s">
        <v>846</v>
      </c>
      <c r="N22" s="153" t="s">
        <v>818</v>
      </c>
      <c r="O22" s="153" t="s">
        <v>819</v>
      </c>
      <c r="P22" s="153" t="s">
        <v>846</v>
      </c>
      <c r="Q22" s="153" t="s">
        <v>847</v>
      </c>
      <c r="R22" s="154">
        <v>6.2</v>
      </c>
    </row>
    <row r="23" spans="7:29" ht="14.25" customHeight="1" thickBot="1" x14ac:dyDescent="0.3">
      <c r="G23" s="140"/>
      <c r="H23" s="471"/>
      <c r="J23" s="388"/>
      <c r="K23" s="157" t="s">
        <v>848</v>
      </c>
      <c r="L23" s="157" t="s">
        <v>849</v>
      </c>
      <c r="M23" s="157" t="s">
        <v>850</v>
      </c>
      <c r="N23" s="157" t="s">
        <v>818</v>
      </c>
      <c r="O23" s="157" t="s">
        <v>819</v>
      </c>
      <c r="P23" s="157" t="s">
        <v>850</v>
      </c>
      <c r="Q23" s="157" t="s">
        <v>851</v>
      </c>
      <c r="R23" s="158">
        <v>5.2</v>
      </c>
    </row>
    <row r="24" spans="7:29" ht="14.25" customHeight="1" x14ac:dyDescent="0.25">
      <c r="G24" s="140"/>
      <c r="H24" s="471"/>
      <c r="J24" s="388"/>
    </row>
    <row r="25" spans="7:29" ht="14.25" customHeight="1" x14ac:dyDescent="0.25">
      <c r="G25" s="140"/>
      <c r="H25" s="471"/>
      <c r="J25" s="388"/>
      <c r="P25" s="132" t="s">
        <v>852</v>
      </c>
      <c r="U25" s="141"/>
    </row>
    <row r="26" spans="7:29" ht="14.25" customHeight="1" x14ac:dyDescent="0.25">
      <c r="G26" s="140"/>
    </row>
    <row r="27" spans="7:29" ht="14.25" customHeight="1" thickBot="1" x14ac:dyDescent="0.3">
      <c r="G27" s="140"/>
      <c r="Q27" s="132" t="s">
        <v>853</v>
      </c>
      <c r="S27" s="159" t="s">
        <v>965</v>
      </c>
    </row>
    <row r="28" spans="7:29" ht="14.25" customHeight="1" x14ac:dyDescent="0.3">
      <c r="G28" s="140"/>
      <c r="H28" s="460" t="s">
        <v>854</v>
      </c>
      <c r="J28" s="394" t="s">
        <v>855</v>
      </c>
      <c r="K28" s="395"/>
      <c r="L28" s="395"/>
      <c r="M28" s="395"/>
      <c r="N28" s="395"/>
      <c r="O28" s="396"/>
      <c r="Q28" s="132" t="s">
        <v>856</v>
      </c>
      <c r="S28" s="160">
        <v>20</v>
      </c>
    </row>
    <row r="29" spans="7:29" ht="14.25" customHeight="1" thickBot="1" x14ac:dyDescent="0.3">
      <c r="G29" s="140"/>
      <c r="H29" s="461"/>
      <c r="J29" s="161" t="s">
        <v>857</v>
      </c>
      <c r="K29" s="162"/>
      <c r="L29" s="162"/>
      <c r="M29" s="162"/>
      <c r="N29" s="162"/>
      <c r="O29" s="163">
        <v>20</v>
      </c>
      <c r="Z29" s="164"/>
      <c r="AA29" s="164"/>
      <c r="AB29" s="164"/>
      <c r="AC29" s="164"/>
    </row>
    <row r="30" spans="7:29" ht="14.25" customHeight="1" x14ac:dyDescent="0.25">
      <c r="G30" s="140"/>
      <c r="H30" s="461"/>
      <c r="J30" s="165" t="s">
        <v>858</v>
      </c>
      <c r="K30" s="166"/>
      <c r="L30" s="166"/>
      <c r="M30" s="166"/>
      <c r="N30" s="166"/>
      <c r="O30" s="167">
        <v>5</v>
      </c>
    </row>
    <row r="31" spans="7:29" ht="14.25" customHeight="1" thickBot="1" x14ac:dyDescent="0.3">
      <c r="G31" s="140"/>
      <c r="H31" s="461"/>
      <c r="J31" s="462" t="s">
        <v>859</v>
      </c>
      <c r="K31" s="463"/>
      <c r="L31" s="463"/>
      <c r="M31" s="463"/>
      <c r="N31" s="463"/>
      <c r="O31" s="168">
        <v>0.02</v>
      </c>
    </row>
    <row r="32" spans="7:29" ht="14.25" customHeight="1" x14ac:dyDescent="0.3">
      <c r="G32" s="140"/>
      <c r="H32" s="461"/>
      <c r="J32" s="169" t="s">
        <v>860</v>
      </c>
      <c r="K32" s="170"/>
      <c r="L32" s="170"/>
      <c r="N32" s="171"/>
      <c r="O32" s="172">
        <v>3</v>
      </c>
    </row>
    <row r="33" spans="7:42" ht="26.25" customHeight="1" x14ac:dyDescent="0.25">
      <c r="G33" s="140"/>
      <c r="H33" s="461"/>
      <c r="J33" s="173" t="s">
        <v>172</v>
      </c>
      <c r="K33" s="174" t="s">
        <v>861</v>
      </c>
      <c r="L33" s="464" t="s">
        <v>862</v>
      </c>
      <c r="M33" s="466" t="s">
        <v>863</v>
      </c>
    </row>
    <row r="34" spans="7:42" ht="26.25" customHeight="1" x14ac:dyDescent="0.25">
      <c r="G34" s="140"/>
      <c r="H34" s="461"/>
      <c r="J34" s="175" t="s">
        <v>864</v>
      </c>
      <c r="K34" s="176" t="s">
        <v>865</v>
      </c>
      <c r="L34" s="465"/>
      <c r="M34" s="467"/>
    </row>
    <row r="35" spans="7:42" ht="14.25" customHeight="1" x14ac:dyDescent="0.25">
      <c r="G35" s="140"/>
      <c r="H35" s="461"/>
      <c r="J35" s="177">
        <v>0</v>
      </c>
      <c r="K35" s="178">
        <v>0.8</v>
      </c>
      <c r="L35" s="178">
        <v>0.8</v>
      </c>
      <c r="M35" s="179">
        <v>0.19999999999999996</v>
      </c>
    </row>
    <row r="36" spans="7:42" ht="14.25" customHeight="1" x14ac:dyDescent="0.25">
      <c r="G36" s="140"/>
      <c r="H36" s="461"/>
      <c r="J36" s="180">
        <v>1</v>
      </c>
      <c r="K36" s="181">
        <v>0.1</v>
      </c>
      <c r="L36" s="181">
        <v>0.8</v>
      </c>
      <c r="M36" s="179">
        <v>0.19999999999999996</v>
      </c>
      <c r="O36" s="182"/>
    </row>
    <row r="37" spans="7:42" ht="14.25" customHeight="1" thickBot="1" x14ac:dyDescent="0.3">
      <c r="G37" s="140"/>
      <c r="H37" s="461"/>
      <c r="J37" s="183">
        <v>2</v>
      </c>
      <c r="K37" s="184">
        <v>0.1</v>
      </c>
      <c r="L37" s="184">
        <v>0.8</v>
      </c>
      <c r="M37" s="185">
        <v>0.19999999999999996</v>
      </c>
    </row>
    <row r="38" spans="7:42" ht="14.25" customHeight="1" x14ac:dyDescent="0.25">
      <c r="G38" s="140"/>
      <c r="H38" s="461"/>
      <c r="M38" s="186"/>
    </row>
    <row r="39" spans="7:42" ht="14.25" customHeight="1" x14ac:dyDescent="0.35">
      <c r="H39" s="461"/>
      <c r="P39"/>
      <c r="Q39"/>
      <c r="R39"/>
      <c r="S39"/>
      <c r="T39"/>
    </row>
    <row r="40" spans="7:42" ht="14.25" customHeight="1" x14ac:dyDescent="0.25">
      <c r="H40" s="461"/>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x14ac:dyDescent="0.3">
      <c r="H41" s="461"/>
      <c r="J41" s="388" t="s">
        <v>866</v>
      </c>
      <c r="K41" s="187" t="s">
        <v>867</v>
      </c>
      <c r="L41" s="187" t="s">
        <v>868</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x14ac:dyDescent="0.3">
      <c r="H42" s="461"/>
      <c r="J42" s="388"/>
      <c r="K42" s="187" t="s">
        <v>869</v>
      </c>
      <c r="L42" s="187" t="s">
        <v>870</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x14ac:dyDescent="0.3">
      <c r="H43" s="461"/>
      <c r="J43" s="388"/>
      <c r="K43" s="187" t="s">
        <v>869</v>
      </c>
      <c r="L43" s="187" t="s">
        <v>871</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x14ac:dyDescent="0.3">
      <c r="H44" s="461"/>
      <c r="J44" s="388"/>
      <c r="K44" s="187" t="s">
        <v>869</v>
      </c>
      <c r="L44" s="187" t="s">
        <v>872</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x14ac:dyDescent="0.35">
      <c r="H45" s="461"/>
      <c r="J45" s="388"/>
      <c r="K45" s="187" t="s">
        <v>873</v>
      </c>
      <c r="L45" s="187" t="s">
        <v>870</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x14ac:dyDescent="0.35">
      <c r="H46" s="461"/>
      <c r="J46" s="388"/>
      <c r="K46" s="187" t="s">
        <v>873</v>
      </c>
      <c r="L46" s="187" t="s">
        <v>871</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x14ac:dyDescent="0.35">
      <c r="H47" s="461"/>
      <c r="J47" s="388"/>
      <c r="K47" s="187" t="s">
        <v>873</v>
      </c>
      <c r="L47" s="187" t="s">
        <v>872</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x14ac:dyDescent="0.3">
      <c r="H48" s="461"/>
      <c r="J48" s="388"/>
      <c r="K48" s="187" t="s">
        <v>874</v>
      </c>
      <c r="L48" s="187" t="s">
        <v>868</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x14ac:dyDescent="0.3">
      <c r="H49" s="461"/>
      <c r="J49" s="388"/>
      <c r="K49" s="187" t="s">
        <v>875</v>
      </c>
      <c r="L49" s="187" t="s">
        <v>870</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x14ac:dyDescent="0.3">
      <c r="H50" s="461"/>
      <c r="J50" s="388"/>
      <c r="K50" s="187" t="s">
        <v>875</v>
      </c>
      <c r="L50" s="187" t="s">
        <v>871</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x14ac:dyDescent="0.3">
      <c r="H51" s="461"/>
      <c r="J51" s="388"/>
      <c r="K51" s="187" t="s">
        <v>875</v>
      </c>
      <c r="L51" s="187" t="s">
        <v>872</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x14ac:dyDescent="0.35">
      <c r="H52" s="461"/>
      <c r="J52" s="388"/>
      <c r="K52" s="187" t="s">
        <v>876</v>
      </c>
      <c r="L52" s="187" t="s">
        <v>870</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x14ac:dyDescent="0.35">
      <c r="H53" s="461"/>
      <c r="J53" s="388"/>
      <c r="K53" s="187" t="s">
        <v>876</v>
      </c>
      <c r="L53" s="187" t="s">
        <v>871</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x14ac:dyDescent="0.35">
      <c r="H54" s="461"/>
      <c r="J54" s="388"/>
      <c r="K54" s="187" t="s">
        <v>876</v>
      </c>
      <c r="L54" s="187" t="s">
        <v>872</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x14ac:dyDescent="0.3">
      <c r="H55" s="461"/>
      <c r="J55" s="388"/>
      <c r="K55" s="187" t="s">
        <v>877</v>
      </c>
      <c r="L55" s="187" t="s">
        <v>870</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x14ac:dyDescent="0.3">
      <c r="H56" s="461"/>
      <c r="J56" s="388"/>
      <c r="K56" s="187" t="s">
        <v>877</v>
      </c>
      <c r="L56" s="187" t="s">
        <v>871</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x14ac:dyDescent="0.3">
      <c r="H57" s="461"/>
      <c r="J57" s="388"/>
      <c r="K57" s="187" t="s">
        <v>877</v>
      </c>
      <c r="L57" s="187" t="s">
        <v>872</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x14ac:dyDescent="0.3">
      <c r="H58" s="461"/>
      <c r="J58" s="388"/>
      <c r="K58" s="187" t="s">
        <v>878</v>
      </c>
      <c r="L58" s="187" t="s">
        <v>868</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x14ac:dyDescent="0.3">
      <c r="H59" s="461"/>
      <c r="J59" s="388"/>
      <c r="K59" s="187" t="s">
        <v>879</v>
      </c>
      <c r="L59" s="187" t="s">
        <v>870</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x14ac:dyDescent="0.3">
      <c r="H60" s="461"/>
      <c r="J60" s="388"/>
      <c r="K60" s="187" t="s">
        <v>879</v>
      </c>
      <c r="L60" s="187" t="s">
        <v>871</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x14ac:dyDescent="0.3">
      <c r="H61" s="461"/>
      <c r="J61" s="388"/>
      <c r="K61" s="187" t="s">
        <v>879</v>
      </c>
      <c r="L61" s="187" t="s">
        <v>872</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x14ac:dyDescent="0.35">
      <c r="H62" s="461"/>
      <c r="J62" s="388"/>
      <c r="K62" s="187" t="s">
        <v>880</v>
      </c>
      <c r="L62" s="187" t="s">
        <v>870</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x14ac:dyDescent="0.35">
      <c r="H63" s="461"/>
      <c r="J63" s="388"/>
      <c r="K63" s="187" t="s">
        <v>880</v>
      </c>
      <c r="L63" s="187" t="s">
        <v>871</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x14ac:dyDescent="0.35">
      <c r="H64" s="461"/>
      <c r="J64" s="388"/>
      <c r="K64" s="187" t="s">
        <v>880</v>
      </c>
      <c r="L64" s="187" t="s">
        <v>872</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x14ac:dyDescent="0.3">
      <c r="H65" s="461"/>
      <c r="J65" s="388"/>
      <c r="K65" s="191" t="s">
        <v>881</v>
      </c>
      <c r="L65" s="187" t="s">
        <v>870</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x14ac:dyDescent="0.3">
      <c r="H66" s="461"/>
      <c r="J66" s="388"/>
      <c r="K66" s="191" t="s">
        <v>881</v>
      </c>
      <c r="L66" s="187" t="s">
        <v>871</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x14ac:dyDescent="0.3">
      <c r="H67" s="461"/>
      <c r="J67" s="388"/>
      <c r="K67" s="191" t="s">
        <v>881</v>
      </c>
      <c r="L67" s="187" t="s">
        <v>872</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x14ac:dyDescent="0.3">
      <c r="H68" s="461"/>
      <c r="J68" s="388"/>
      <c r="K68" s="191" t="s">
        <v>882</v>
      </c>
      <c r="L68" s="187" t="s">
        <v>870</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x14ac:dyDescent="0.3">
      <c r="H69" s="461"/>
      <c r="J69" s="146"/>
      <c r="K69" s="191" t="s">
        <v>882</v>
      </c>
      <c r="L69" s="187" t="s">
        <v>871</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x14ac:dyDescent="0.3">
      <c r="H70" s="461"/>
      <c r="J70" s="146"/>
      <c r="K70" s="191" t="s">
        <v>882</v>
      </c>
      <c r="L70" s="187" t="s">
        <v>872</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x14ac:dyDescent="0.25">
      <c r="X71" s="192"/>
    </row>
    <row r="72" spans="4:44" ht="14.25" customHeight="1" x14ac:dyDescent="0.25">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x14ac:dyDescent="0.3">
      <c r="D73" s="138" t="s">
        <v>800</v>
      </c>
      <c r="G73" s="381" t="s">
        <v>883</v>
      </c>
      <c r="H73" s="381"/>
      <c r="I73" s="381"/>
      <c r="J73" s="381"/>
      <c r="K73" s="381"/>
      <c r="L73" s="381"/>
      <c r="M73" s="381"/>
      <c r="N73" s="381"/>
      <c r="O73" s="381"/>
      <c r="P73" s="381"/>
      <c r="Q73" s="381"/>
      <c r="R73" s="381"/>
      <c r="S73" s="381"/>
      <c r="T73" s="381"/>
      <c r="U73" s="381"/>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x14ac:dyDescent="0.25">
      <c r="G74" s="140"/>
      <c r="M74" s="132" t="s">
        <v>884</v>
      </c>
    </row>
    <row r="75" spans="4:44" ht="14.25" customHeight="1" thickBot="1" x14ac:dyDescent="0.3">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x14ac:dyDescent="0.3">
      <c r="G76" s="140"/>
      <c r="H76" s="391" t="s">
        <v>885</v>
      </c>
      <c r="J76" s="351" t="s">
        <v>886</v>
      </c>
      <c r="K76" s="196" t="s">
        <v>815</v>
      </c>
      <c r="L76" s="196" t="s">
        <v>870</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x14ac:dyDescent="0.3">
      <c r="G77" s="140"/>
      <c r="H77" s="391"/>
      <c r="J77" s="352"/>
      <c r="K77" s="137" t="s">
        <v>815</v>
      </c>
      <c r="L77" s="187" t="s">
        <v>871</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x14ac:dyDescent="0.35">
      <c r="G78" s="140"/>
      <c r="H78" s="391"/>
      <c r="J78" s="352"/>
      <c r="K78" s="198" t="s">
        <v>815</v>
      </c>
      <c r="L78" s="198" t="s">
        <v>872</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x14ac:dyDescent="0.3">
      <c r="G79" s="140"/>
      <c r="H79" s="391"/>
      <c r="J79" s="352"/>
      <c r="K79" s="196" t="s">
        <v>821</v>
      </c>
      <c r="L79" s="196" t="s">
        <v>870</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x14ac:dyDescent="0.3">
      <c r="G80" s="140"/>
      <c r="H80" s="391"/>
      <c r="J80" s="352"/>
      <c r="K80" s="137" t="s">
        <v>821</v>
      </c>
      <c r="L80" s="187" t="s">
        <v>871</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x14ac:dyDescent="0.35">
      <c r="G81" s="140"/>
      <c r="H81" s="391"/>
      <c r="J81" s="352"/>
      <c r="K81" s="198" t="s">
        <v>821</v>
      </c>
      <c r="L81" s="198" t="s">
        <v>872</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x14ac:dyDescent="0.3">
      <c r="G82" s="140"/>
      <c r="H82" s="391"/>
      <c r="J82" s="352"/>
      <c r="K82" s="196" t="s">
        <v>825</v>
      </c>
      <c r="L82" s="196" t="s">
        <v>870</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x14ac:dyDescent="0.3">
      <c r="G83" s="140"/>
      <c r="H83" s="391"/>
      <c r="J83" s="352"/>
      <c r="K83" s="137" t="s">
        <v>825</v>
      </c>
      <c r="L83" s="187" t="s">
        <v>871</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x14ac:dyDescent="0.35">
      <c r="G84" s="140"/>
      <c r="H84" s="391"/>
      <c r="J84" s="352"/>
      <c r="K84" s="198" t="s">
        <v>825</v>
      </c>
      <c r="L84" s="198" t="s">
        <v>872</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x14ac:dyDescent="0.3">
      <c r="G85" s="140"/>
      <c r="H85" s="391"/>
      <c r="J85" s="352"/>
      <c r="K85" s="196" t="s">
        <v>828</v>
      </c>
      <c r="L85" s="196" t="s">
        <v>870</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x14ac:dyDescent="0.3">
      <c r="G86" s="140"/>
      <c r="H86" s="391"/>
      <c r="J86" s="352"/>
      <c r="K86" s="137" t="s">
        <v>828</v>
      </c>
      <c r="L86" s="187" t="s">
        <v>871</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x14ac:dyDescent="0.35">
      <c r="G87" s="140"/>
      <c r="H87" s="391"/>
      <c r="J87" s="352"/>
      <c r="K87" s="198" t="s">
        <v>828</v>
      </c>
      <c r="L87" s="198" t="s">
        <v>872</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x14ac:dyDescent="0.3">
      <c r="G88" s="140"/>
      <c r="H88" s="391"/>
      <c r="J88" s="352"/>
      <c r="K88" s="196" t="s">
        <v>831</v>
      </c>
      <c r="L88" s="196" t="s">
        <v>870</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x14ac:dyDescent="0.3">
      <c r="G89" s="140"/>
      <c r="H89" s="391"/>
      <c r="J89" s="352"/>
      <c r="K89" s="137" t="s">
        <v>831</v>
      </c>
      <c r="L89" s="187" t="s">
        <v>871</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x14ac:dyDescent="0.35">
      <c r="G90" s="140"/>
      <c r="H90" s="391"/>
      <c r="J90" s="352"/>
      <c r="K90" s="198" t="s">
        <v>831</v>
      </c>
      <c r="L90" s="198" t="s">
        <v>872</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x14ac:dyDescent="0.3">
      <c r="G91" s="140"/>
      <c r="H91" s="391"/>
      <c r="J91" s="352"/>
      <c r="K91" s="196" t="s">
        <v>834</v>
      </c>
      <c r="L91" s="196" t="s">
        <v>870</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x14ac:dyDescent="0.3">
      <c r="G92" s="140"/>
      <c r="H92" s="391"/>
      <c r="J92" s="352"/>
      <c r="K92" s="137" t="s">
        <v>834</v>
      </c>
      <c r="L92" s="187" t="s">
        <v>871</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x14ac:dyDescent="0.35">
      <c r="G93" s="140"/>
      <c r="H93" s="391"/>
      <c r="J93" s="352"/>
      <c r="K93" s="198" t="s">
        <v>834</v>
      </c>
      <c r="L93" s="198" t="s">
        <v>872</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x14ac:dyDescent="0.3">
      <c r="G94" s="140"/>
      <c r="H94" s="391"/>
      <c r="J94" s="352"/>
      <c r="K94" s="196" t="s">
        <v>837</v>
      </c>
      <c r="L94" s="196" t="s">
        <v>870</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x14ac:dyDescent="0.3">
      <c r="G95" s="140"/>
      <c r="H95" s="391"/>
      <c r="J95" s="352"/>
      <c r="K95" s="137" t="s">
        <v>837</v>
      </c>
      <c r="L95" s="187" t="s">
        <v>871</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x14ac:dyDescent="0.35">
      <c r="G96" s="140"/>
      <c r="H96" s="391"/>
      <c r="J96" s="352"/>
      <c r="K96" s="198" t="s">
        <v>837</v>
      </c>
      <c r="L96" s="198" t="s">
        <v>872</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x14ac:dyDescent="0.3">
      <c r="G97" s="140"/>
      <c r="H97" s="391"/>
      <c r="J97" s="352"/>
      <c r="K97" s="196" t="s">
        <v>840</v>
      </c>
      <c r="L97" s="196" t="s">
        <v>870</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x14ac:dyDescent="0.3">
      <c r="G98" s="140"/>
      <c r="H98" s="391"/>
      <c r="J98" s="352"/>
      <c r="K98" s="137" t="s">
        <v>840</v>
      </c>
      <c r="L98" s="187" t="s">
        <v>871</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x14ac:dyDescent="0.35">
      <c r="G99" s="140"/>
      <c r="H99" s="391"/>
      <c r="J99" s="352"/>
      <c r="K99" s="198" t="s">
        <v>840</v>
      </c>
      <c r="L99" s="198" t="s">
        <v>872</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x14ac:dyDescent="0.3">
      <c r="G100" s="140"/>
      <c r="H100" s="391"/>
      <c r="J100" s="352"/>
      <c r="K100" s="196" t="s">
        <v>844</v>
      </c>
      <c r="L100" s="196" t="s">
        <v>870</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x14ac:dyDescent="0.35">
      <c r="G101" s="140"/>
      <c r="H101" s="391"/>
      <c r="J101" s="352"/>
      <c r="K101" s="137" t="s">
        <v>844</v>
      </c>
      <c r="L101" s="187" t="s">
        <v>871</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x14ac:dyDescent="0.35">
      <c r="G102" s="140"/>
      <c r="H102" s="391"/>
      <c r="J102" s="352"/>
      <c r="K102" s="198" t="s">
        <v>844</v>
      </c>
      <c r="L102" s="198" t="s">
        <v>872</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x14ac:dyDescent="0.3">
      <c r="G103" s="140"/>
      <c r="H103" s="391"/>
      <c r="J103" s="352"/>
      <c r="K103" s="196" t="s">
        <v>848</v>
      </c>
      <c r="L103" s="196" t="s">
        <v>870</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x14ac:dyDescent="0.3">
      <c r="G104" s="140"/>
      <c r="H104" s="391"/>
      <c r="J104" s="352"/>
      <c r="K104" s="137" t="s">
        <v>848</v>
      </c>
      <c r="L104" s="187" t="s">
        <v>871</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x14ac:dyDescent="0.3">
      <c r="G105" s="140"/>
      <c r="H105" s="391"/>
      <c r="J105" s="385"/>
      <c r="K105" s="198" t="s">
        <v>848</v>
      </c>
      <c r="L105" s="198" t="s">
        <v>872</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x14ac:dyDescent="0.3">
      <c r="G106" s="140"/>
      <c r="H106" s="391"/>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x14ac:dyDescent="0.25">
      <c r="G107" s="140"/>
      <c r="H107" s="391"/>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x14ac:dyDescent="0.3">
      <c r="G108" s="140"/>
      <c r="H108" s="391"/>
      <c r="J108" s="351" t="s">
        <v>887</v>
      </c>
      <c r="K108" s="196" t="s">
        <v>815</v>
      </c>
      <c r="L108" s="196" t="s">
        <v>870</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x14ac:dyDescent="0.3">
      <c r="G109" s="140"/>
      <c r="H109" s="391"/>
      <c r="J109" s="352"/>
      <c r="K109" s="137" t="s">
        <v>815</v>
      </c>
      <c r="L109" s="187" t="s">
        <v>871</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x14ac:dyDescent="0.35">
      <c r="G110" s="140"/>
      <c r="H110" s="391"/>
      <c r="J110" s="352"/>
      <c r="K110" s="198" t="s">
        <v>815</v>
      </c>
      <c r="L110" s="198" t="s">
        <v>872</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x14ac:dyDescent="0.3">
      <c r="G111" s="140"/>
      <c r="H111" s="391"/>
      <c r="J111" s="352"/>
      <c r="K111" s="196" t="s">
        <v>821</v>
      </c>
      <c r="L111" s="196" t="s">
        <v>870</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x14ac:dyDescent="0.3">
      <c r="G112" s="140"/>
      <c r="H112" s="391"/>
      <c r="J112" s="352"/>
      <c r="K112" s="137" t="s">
        <v>821</v>
      </c>
      <c r="L112" s="187" t="s">
        <v>871</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x14ac:dyDescent="0.35">
      <c r="G113" s="140"/>
      <c r="H113" s="391"/>
      <c r="J113" s="352"/>
      <c r="K113" s="198" t="s">
        <v>821</v>
      </c>
      <c r="L113" s="198" t="s">
        <v>872</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x14ac:dyDescent="0.3">
      <c r="G114" s="140"/>
      <c r="H114" s="391"/>
      <c r="J114" s="352"/>
      <c r="K114" s="196" t="s">
        <v>825</v>
      </c>
      <c r="L114" s="196" t="s">
        <v>870</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x14ac:dyDescent="0.3">
      <c r="G115" s="140"/>
      <c r="H115" s="391"/>
      <c r="J115" s="352"/>
      <c r="K115" s="137" t="s">
        <v>825</v>
      </c>
      <c r="L115" s="187" t="s">
        <v>871</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x14ac:dyDescent="0.35">
      <c r="G116" s="140"/>
      <c r="H116" s="391"/>
      <c r="J116" s="352"/>
      <c r="K116" s="198" t="s">
        <v>825</v>
      </c>
      <c r="L116" s="198" t="s">
        <v>872</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x14ac:dyDescent="0.3">
      <c r="G117" s="140"/>
      <c r="H117" s="391"/>
      <c r="J117" s="352"/>
      <c r="K117" s="196" t="s">
        <v>828</v>
      </c>
      <c r="L117" s="196" t="s">
        <v>870</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x14ac:dyDescent="0.3">
      <c r="G118" s="140"/>
      <c r="H118" s="391"/>
      <c r="J118" s="352"/>
      <c r="K118" s="137" t="s">
        <v>828</v>
      </c>
      <c r="L118" s="187" t="s">
        <v>871</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x14ac:dyDescent="0.35">
      <c r="G119" s="140"/>
      <c r="H119" s="391"/>
      <c r="J119" s="352"/>
      <c r="K119" s="198" t="s">
        <v>828</v>
      </c>
      <c r="L119" s="198" t="s">
        <v>872</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x14ac:dyDescent="0.3">
      <c r="G120" s="140"/>
      <c r="H120" s="391"/>
      <c r="J120" s="352"/>
      <c r="K120" s="196" t="s">
        <v>831</v>
      </c>
      <c r="L120" s="196" t="s">
        <v>870</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x14ac:dyDescent="0.3">
      <c r="G121" s="140"/>
      <c r="H121" s="391"/>
      <c r="J121" s="352"/>
      <c r="K121" s="137" t="s">
        <v>831</v>
      </c>
      <c r="L121" s="187" t="s">
        <v>871</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x14ac:dyDescent="0.35">
      <c r="G122" s="140"/>
      <c r="H122" s="391"/>
      <c r="J122" s="352"/>
      <c r="K122" s="198" t="s">
        <v>831</v>
      </c>
      <c r="L122" s="198" t="s">
        <v>872</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x14ac:dyDescent="0.3">
      <c r="G123" s="140"/>
      <c r="H123" s="391"/>
      <c r="J123" s="352"/>
      <c r="K123" s="196" t="s">
        <v>834</v>
      </c>
      <c r="L123" s="196" t="s">
        <v>870</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x14ac:dyDescent="0.35">
      <c r="A124" s="132"/>
      <c r="B124" s="132"/>
      <c r="C124" s="132"/>
      <c r="D124" s="132"/>
      <c r="E124" s="132"/>
      <c r="F124" s="132"/>
      <c r="G124" s="140"/>
      <c r="H124" s="391"/>
      <c r="I124" s="132"/>
      <c r="J124" s="352"/>
      <c r="K124" s="137" t="s">
        <v>834</v>
      </c>
      <c r="L124" s="187" t="s">
        <v>871</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x14ac:dyDescent="0.35">
      <c r="A125" s="132"/>
      <c r="B125" s="132"/>
      <c r="C125" s="132"/>
      <c r="D125" s="132"/>
      <c r="E125" s="132"/>
      <c r="F125" s="132"/>
      <c r="G125" s="140"/>
      <c r="H125" s="391"/>
      <c r="I125" s="132"/>
      <c r="J125" s="352"/>
      <c r="K125" s="198" t="s">
        <v>834</v>
      </c>
      <c r="L125" s="198" t="s">
        <v>872</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x14ac:dyDescent="0.3">
      <c r="G126" s="140"/>
      <c r="H126" s="391"/>
      <c r="J126" s="352"/>
      <c r="K126" s="196" t="s">
        <v>837</v>
      </c>
      <c r="L126" s="196" t="s">
        <v>870</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x14ac:dyDescent="0.3">
      <c r="G127" s="140"/>
      <c r="H127" s="391"/>
      <c r="J127" s="352"/>
      <c r="K127" s="137" t="s">
        <v>837</v>
      </c>
      <c r="L127" s="187" t="s">
        <v>871</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x14ac:dyDescent="0.35">
      <c r="G128" s="140"/>
      <c r="H128" s="391"/>
      <c r="J128" s="352"/>
      <c r="K128" s="198" t="s">
        <v>837</v>
      </c>
      <c r="L128" s="198" t="s">
        <v>872</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x14ac:dyDescent="0.3">
      <c r="G129" s="140"/>
      <c r="H129" s="391"/>
      <c r="J129" s="352"/>
      <c r="K129" s="196" t="s">
        <v>840</v>
      </c>
      <c r="L129" s="196" t="s">
        <v>870</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x14ac:dyDescent="0.3">
      <c r="G130" s="140"/>
      <c r="H130" s="391"/>
      <c r="J130" s="352"/>
      <c r="K130" s="137" t="s">
        <v>840</v>
      </c>
      <c r="L130" s="187" t="s">
        <v>871</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x14ac:dyDescent="0.35">
      <c r="G131" s="140"/>
      <c r="H131" s="391"/>
      <c r="J131" s="352"/>
      <c r="K131" s="198" t="s">
        <v>840</v>
      </c>
      <c r="L131" s="198" t="s">
        <v>872</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x14ac:dyDescent="0.3">
      <c r="G132" s="140"/>
      <c r="H132" s="391"/>
      <c r="J132" s="352"/>
      <c r="K132" s="196" t="s">
        <v>844</v>
      </c>
      <c r="L132" s="196" t="s">
        <v>870</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x14ac:dyDescent="0.3">
      <c r="G133" s="140"/>
      <c r="H133" s="391"/>
      <c r="J133" s="352"/>
      <c r="K133" s="137" t="s">
        <v>844</v>
      </c>
      <c r="L133" s="187" t="s">
        <v>871</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x14ac:dyDescent="0.35">
      <c r="G134" s="140"/>
      <c r="H134" s="391"/>
      <c r="J134" s="352"/>
      <c r="K134" s="198" t="s">
        <v>844</v>
      </c>
      <c r="L134" s="198" t="s">
        <v>872</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x14ac:dyDescent="0.3">
      <c r="G135" s="140"/>
      <c r="H135" s="391"/>
      <c r="J135" s="352"/>
      <c r="K135" s="196" t="s">
        <v>848</v>
      </c>
      <c r="L135" s="196" t="s">
        <v>870</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x14ac:dyDescent="0.3">
      <c r="G136" s="140"/>
      <c r="H136" s="391"/>
      <c r="J136" s="352"/>
      <c r="K136" s="137" t="s">
        <v>848</v>
      </c>
      <c r="L136" s="187" t="s">
        <v>871</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x14ac:dyDescent="0.3">
      <c r="G137" s="140"/>
      <c r="H137" s="391"/>
      <c r="J137" s="385"/>
      <c r="K137" s="198" t="s">
        <v>848</v>
      </c>
      <c r="L137" s="198" t="s">
        <v>872</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x14ac:dyDescent="0.3">
      <c r="G138" s="140"/>
      <c r="H138" s="391"/>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x14ac:dyDescent="0.25">
      <c r="G139" s="140"/>
      <c r="H139" s="391"/>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x14ac:dyDescent="0.3">
      <c r="G140" s="140"/>
      <c r="H140" s="391"/>
      <c r="J140" s="351" t="s">
        <v>888</v>
      </c>
      <c r="K140" s="196" t="s">
        <v>815</v>
      </c>
      <c r="L140" s="196" t="s">
        <v>870</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x14ac:dyDescent="0.3">
      <c r="G141" s="140"/>
      <c r="H141" s="391"/>
      <c r="J141" s="352"/>
      <c r="K141" s="137" t="s">
        <v>815</v>
      </c>
      <c r="L141" s="187" t="s">
        <v>871</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x14ac:dyDescent="0.35">
      <c r="G142" s="140"/>
      <c r="H142" s="391"/>
      <c r="J142" s="352"/>
      <c r="K142" s="198" t="s">
        <v>815</v>
      </c>
      <c r="L142" s="198" t="s">
        <v>872</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x14ac:dyDescent="0.3">
      <c r="G143" s="140"/>
      <c r="H143" s="391"/>
      <c r="J143" s="352"/>
      <c r="K143" s="196" t="s">
        <v>821</v>
      </c>
      <c r="L143" s="196" t="s">
        <v>870</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x14ac:dyDescent="0.3">
      <c r="G144" s="140"/>
      <c r="H144" s="391"/>
      <c r="J144" s="352"/>
      <c r="K144" s="137" t="s">
        <v>821</v>
      </c>
      <c r="L144" s="187" t="s">
        <v>871</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x14ac:dyDescent="0.35">
      <c r="G145" s="140"/>
      <c r="H145" s="391"/>
      <c r="J145" s="352"/>
      <c r="K145" s="198" t="s">
        <v>821</v>
      </c>
      <c r="L145" s="198" t="s">
        <v>872</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x14ac:dyDescent="0.3">
      <c r="G146" s="140"/>
      <c r="H146" s="391"/>
      <c r="J146" s="352"/>
      <c r="K146" s="196" t="s">
        <v>825</v>
      </c>
      <c r="L146" s="196" t="s">
        <v>870</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x14ac:dyDescent="0.3">
      <c r="G147" s="140"/>
      <c r="H147" s="391"/>
      <c r="J147" s="352"/>
      <c r="K147" s="137" t="s">
        <v>825</v>
      </c>
      <c r="L147" s="187" t="s">
        <v>871</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x14ac:dyDescent="0.35">
      <c r="G148" s="140"/>
      <c r="H148" s="391"/>
      <c r="J148" s="352"/>
      <c r="K148" s="198" t="s">
        <v>825</v>
      </c>
      <c r="L148" s="198" t="s">
        <v>872</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x14ac:dyDescent="0.3">
      <c r="G149" s="140"/>
      <c r="H149" s="391"/>
      <c r="J149" s="352"/>
      <c r="K149" s="196" t="s">
        <v>828</v>
      </c>
      <c r="L149" s="196" t="s">
        <v>870</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x14ac:dyDescent="0.3">
      <c r="G150" s="140"/>
      <c r="H150" s="391"/>
      <c r="J150" s="352"/>
      <c r="K150" s="137" t="s">
        <v>828</v>
      </c>
      <c r="L150" s="187" t="s">
        <v>871</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x14ac:dyDescent="0.35">
      <c r="G151" s="140"/>
      <c r="H151" s="391"/>
      <c r="J151" s="352"/>
      <c r="K151" s="198" t="s">
        <v>828</v>
      </c>
      <c r="L151" s="198" t="s">
        <v>872</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x14ac:dyDescent="0.3">
      <c r="G152" s="140"/>
      <c r="H152" s="391"/>
      <c r="J152" s="352"/>
      <c r="K152" s="196" t="s">
        <v>831</v>
      </c>
      <c r="L152" s="196" t="s">
        <v>870</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x14ac:dyDescent="0.3">
      <c r="G153" s="140"/>
      <c r="H153" s="391"/>
      <c r="J153" s="352"/>
      <c r="K153" s="137" t="s">
        <v>831</v>
      </c>
      <c r="L153" s="187" t="s">
        <v>871</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x14ac:dyDescent="0.35">
      <c r="G154" s="140"/>
      <c r="H154" s="391"/>
      <c r="J154" s="352"/>
      <c r="K154" s="198" t="s">
        <v>831</v>
      </c>
      <c r="L154" s="198" t="s">
        <v>872</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x14ac:dyDescent="0.3">
      <c r="G155" s="140"/>
      <c r="H155" s="391"/>
      <c r="J155" s="352"/>
      <c r="K155" s="196" t="s">
        <v>834</v>
      </c>
      <c r="L155" s="196" t="s">
        <v>870</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x14ac:dyDescent="0.3">
      <c r="G156" s="140"/>
      <c r="H156" s="391"/>
      <c r="J156" s="352"/>
      <c r="K156" s="137" t="s">
        <v>834</v>
      </c>
      <c r="L156" s="187" t="s">
        <v>871</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x14ac:dyDescent="0.35">
      <c r="G157" s="140"/>
      <c r="H157" s="391"/>
      <c r="J157" s="352"/>
      <c r="K157" s="198" t="s">
        <v>834</v>
      </c>
      <c r="L157" s="198" t="s">
        <v>872</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x14ac:dyDescent="0.3">
      <c r="G158" s="140"/>
      <c r="H158" s="391"/>
      <c r="J158" s="352"/>
      <c r="K158" s="196" t="s">
        <v>837</v>
      </c>
      <c r="L158" s="196" t="s">
        <v>870</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x14ac:dyDescent="0.3">
      <c r="G159" s="140"/>
      <c r="H159" s="391"/>
      <c r="J159" s="352"/>
      <c r="K159" s="137" t="s">
        <v>837</v>
      </c>
      <c r="L159" s="187" t="s">
        <v>871</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x14ac:dyDescent="0.35">
      <c r="G160" s="140"/>
      <c r="H160" s="391"/>
      <c r="J160" s="352"/>
      <c r="K160" s="198" t="s">
        <v>837</v>
      </c>
      <c r="L160" s="198" t="s">
        <v>872</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x14ac:dyDescent="0.3">
      <c r="G161" s="140"/>
      <c r="H161" s="391"/>
      <c r="J161" s="352"/>
      <c r="K161" s="196" t="s">
        <v>840</v>
      </c>
      <c r="L161" s="196" t="s">
        <v>870</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x14ac:dyDescent="0.3">
      <c r="G162" s="140"/>
      <c r="H162" s="391"/>
      <c r="J162" s="352"/>
      <c r="K162" s="137" t="s">
        <v>840</v>
      </c>
      <c r="L162" s="187" t="s">
        <v>871</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x14ac:dyDescent="0.35">
      <c r="G163" s="140"/>
      <c r="H163" s="391"/>
      <c r="J163" s="352"/>
      <c r="K163" s="198" t="s">
        <v>840</v>
      </c>
      <c r="L163" s="198" t="s">
        <v>872</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x14ac:dyDescent="0.3">
      <c r="G164" s="140"/>
      <c r="H164" s="391"/>
      <c r="J164" s="352"/>
      <c r="K164" s="196" t="s">
        <v>844</v>
      </c>
      <c r="L164" s="196" t="s">
        <v>870</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x14ac:dyDescent="0.3">
      <c r="G165" s="140"/>
      <c r="H165" s="391"/>
      <c r="J165" s="352"/>
      <c r="K165" s="137" t="s">
        <v>844</v>
      </c>
      <c r="L165" s="187" t="s">
        <v>871</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x14ac:dyDescent="0.35">
      <c r="G166" s="140"/>
      <c r="H166" s="391"/>
      <c r="J166" s="352"/>
      <c r="K166" s="198" t="s">
        <v>844</v>
      </c>
      <c r="L166" s="198" t="s">
        <v>872</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x14ac:dyDescent="0.3">
      <c r="G167" s="140"/>
      <c r="H167" s="391"/>
      <c r="J167" s="352"/>
      <c r="K167" s="196" t="s">
        <v>848</v>
      </c>
      <c r="L167" s="196" t="s">
        <v>870</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x14ac:dyDescent="0.3">
      <c r="G168" s="140"/>
      <c r="H168" s="391"/>
      <c r="J168" s="352"/>
      <c r="K168" s="137" t="s">
        <v>848</v>
      </c>
      <c r="L168" s="187" t="s">
        <v>871</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x14ac:dyDescent="0.3">
      <c r="G169" s="140"/>
      <c r="H169" s="391"/>
      <c r="J169" s="385"/>
      <c r="K169" s="198" t="s">
        <v>848</v>
      </c>
      <c r="L169" s="198" t="s">
        <v>872</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x14ac:dyDescent="0.3">
      <c r="G170" s="140"/>
      <c r="H170" s="391"/>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x14ac:dyDescent="0.25">
      <c r="G171" s="140"/>
      <c r="H171" s="391"/>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x14ac:dyDescent="0.3">
      <c r="G172" s="140"/>
      <c r="H172" s="391"/>
      <c r="J172" s="351" t="s">
        <v>889</v>
      </c>
      <c r="K172" s="196" t="s">
        <v>815</v>
      </c>
      <c r="L172" s="196" t="s">
        <v>870</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x14ac:dyDescent="0.3">
      <c r="G173" s="140"/>
      <c r="H173" s="391"/>
      <c r="J173" s="352"/>
      <c r="K173" s="137" t="s">
        <v>815</v>
      </c>
      <c r="L173" s="187" t="s">
        <v>871</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x14ac:dyDescent="0.35">
      <c r="G174" s="140"/>
      <c r="H174" s="391"/>
      <c r="J174" s="352"/>
      <c r="K174" s="198" t="s">
        <v>815</v>
      </c>
      <c r="L174" s="198" t="s">
        <v>872</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x14ac:dyDescent="0.3">
      <c r="G175" s="140"/>
      <c r="H175" s="391"/>
      <c r="J175" s="352"/>
      <c r="K175" s="196" t="s">
        <v>821</v>
      </c>
      <c r="L175" s="196" t="s">
        <v>870</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x14ac:dyDescent="0.3">
      <c r="G176" s="140"/>
      <c r="H176" s="391"/>
      <c r="J176" s="352"/>
      <c r="K176" s="137" t="s">
        <v>821</v>
      </c>
      <c r="L176" s="187" t="s">
        <v>871</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x14ac:dyDescent="0.35">
      <c r="G177" s="140"/>
      <c r="H177" s="391"/>
      <c r="J177" s="352"/>
      <c r="K177" s="198" t="s">
        <v>821</v>
      </c>
      <c r="L177" s="198" t="s">
        <v>872</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x14ac:dyDescent="0.3">
      <c r="G178" s="140"/>
      <c r="H178" s="391"/>
      <c r="J178" s="352"/>
      <c r="K178" s="196" t="s">
        <v>825</v>
      </c>
      <c r="L178" s="196" t="s">
        <v>870</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x14ac:dyDescent="0.3">
      <c r="G179" s="140"/>
      <c r="H179" s="391"/>
      <c r="J179" s="352"/>
      <c r="K179" s="137" t="s">
        <v>825</v>
      </c>
      <c r="L179" s="187" t="s">
        <v>871</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x14ac:dyDescent="0.35">
      <c r="G180" s="140"/>
      <c r="H180" s="391"/>
      <c r="J180" s="352"/>
      <c r="K180" s="198" t="s">
        <v>825</v>
      </c>
      <c r="L180" s="198" t="s">
        <v>872</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x14ac:dyDescent="0.3">
      <c r="G181" s="140"/>
      <c r="H181" s="391"/>
      <c r="J181" s="352"/>
      <c r="K181" s="196" t="s">
        <v>828</v>
      </c>
      <c r="L181" s="196" t="s">
        <v>870</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x14ac:dyDescent="0.3">
      <c r="G182" s="140"/>
      <c r="H182" s="391"/>
      <c r="J182" s="352"/>
      <c r="K182" s="137" t="s">
        <v>828</v>
      </c>
      <c r="L182" s="187" t="s">
        <v>871</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x14ac:dyDescent="0.35">
      <c r="G183" s="140"/>
      <c r="H183" s="391"/>
      <c r="J183" s="352"/>
      <c r="K183" s="198" t="s">
        <v>828</v>
      </c>
      <c r="L183" s="198" t="s">
        <v>872</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x14ac:dyDescent="0.3">
      <c r="G184" s="140"/>
      <c r="H184" s="391"/>
      <c r="J184" s="352"/>
      <c r="K184" s="196" t="s">
        <v>831</v>
      </c>
      <c r="L184" s="196" t="s">
        <v>870</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x14ac:dyDescent="0.3">
      <c r="G185" s="140"/>
      <c r="H185" s="391"/>
      <c r="J185" s="352"/>
      <c r="K185" s="137" t="s">
        <v>831</v>
      </c>
      <c r="L185" s="187" t="s">
        <v>871</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x14ac:dyDescent="0.35">
      <c r="G186" s="140"/>
      <c r="H186" s="391"/>
      <c r="J186" s="352"/>
      <c r="K186" s="198" t="s">
        <v>831</v>
      </c>
      <c r="L186" s="198" t="s">
        <v>872</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x14ac:dyDescent="0.3">
      <c r="G187" s="140"/>
      <c r="H187" s="391"/>
      <c r="J187" s="352"/>
      <c r="K187" s="196" t="s">
        <v>834</v>
      </c>
      <c r="L187" s="196" t="s">
        <v>870</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x14ac:dyDescent="0.3">
      <c r="G188" s="140"/>
      <c r="H188" s="391"/>
      <c r="J188" s="352"/>
      <c r="K188" s="137" t="s">
        <v>834</v>
      </c>
      <c r="L188" s="187" t="s">
        <v>871</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x14ac:dyDescent="0.35">
      <c r="G189" s="140"/>
      <c r="H189" s="391"/>
      <c r="J189" s="352"/>
      <c r="K189" s="198" t="s">
        <v>834</v>
      </c>
      <c r="L189" s="198" t="s">
        <v>872</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x14ac:dyDescent="0.3">
      <c r="G190" s="140"/>
      <c r="H190" s="391"/>
      <c r="J190" s="352"/>
      <c r="K190" s="196" t="s">
        <v>837</v>
      </c>
      <c r="L190" s="196" t="s">
        <v>870</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x14ac:dyDescent="0.3">
      <c r="G191" s="140"/>
      <c r="H191" s="391"/>
      <c r="J191" s="352"/>
      <c r="K191" s="137" t="s">
        <v>837</v>
      </c>
      <c r="L191" s="187" t="s">
        <v>871</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x14ac:dyDescent="0.35">
      <c r="G192" s="140"/>
      <c r="H192" s="391"/>
      <c r="J192" s="352"/>
      <c r="K192" s="198" t="s">
        <v>837</v>
      </c>
      <c r="L192" s="198" t="s">
        <v>872</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x14ac:dyDescent="0.3">
      <c r="G193" s="140"/>
      <c r="H193" s="391"/>
      <c r="J193" s="352"/>
      <c r="K193" s="196" t="s">
        <v>840</v>
      </c>
      <c r="L193" s="196" t="s">
        <v>870</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x14ac:dyDescent="0.3">
      <c r="G194" s="140"/>
      <c r="H194" s="391"/>
      <c r="J194" s="352"/>
      <c r="K194" s="137" t="s">
        <v>840</v>
      </c>
      <c r="L194" s="187" t="s">
        <v>871</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x14ac:dyDescent="0.35">
      <c r="G195" s="140"/>
      <c r="H195" s="391"/>
      <c r="J195" s="352"/>
      <c r="K195" s="198" t="s">
        <v>840</v>
      </c>
      <c r="L195" s="198" t="s">
        <v>872</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x14ac:dyDescent="0.3">
      <c r="G196" s="140"/>
      <c r="H196" s="391"/>
      <c r="J196" s="352"/>
      <c r="K196" s="196" t="s">
        <v>844</v>
      </c>
      <c r="L196" s="196" t="s">
        <v>870</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x14ac:dyDescent="0.3">
      <c r="G197" s="140"/>
      <c r="H197" s="391"/>
      <c r="J197" s="352"/>
      <c r="K197" s="137" t="s">
        <v>844</v>
      </c>
      <c r="L197" s="187" t="s">
        <v>871</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x14ac:dyDescent="0.35">
      <c r="G198" s="140"/>
      <c r="H198" s="391"/>
      <c r="J198" s="352"/>
      <c r="K198" s="198" t="s">
        <v>844</v>
      </c>
      <c r="L198" s="198" t="s">
        <v>872</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x14ac:dyDescent="0.3">
      <c r="G199" s="140"/>
      <c r="H199" s="391"/>
      <c r="J199" s="352"/>
      <c r="K199" s="196" t="s">
        <v>848</v>
      </c>
      <c r="L199" s="196" t="s">
        <v>870</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x14ac:dyDescent="0.3">
      <c r="G200" s="140"/>
      <c r="H200" s="391"/>
      <c r="J200" s="352"/>
      <c r="K200" s="137" t="s">
        <v>848</v>
      </c>
      <c r="L200" s="187" t="s">
        <v>871</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x14ac:dyDescent="0.3">
      <c r="G201" s="140"/>
      <c r="H201" s="391"/>
      <c r="J201" s="385"/>
      <c r="K201" s="198" t="s">
        <v>848</v>
      </c>
      <c r="L201" s="198" t="s">
        <v>872</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x14ac:dyDescent="0.3">
      <c r="G202" s="140"/>
      <c r="H202" s="391"/>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x14ac:dyDescent="0.3">
      <c r="G203" s="140"/>
      <c r="H203" s="391"/>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x14ac:dyDescent="0.3">
      <c r="G204" s="140"/>
      <c r="H204" s="391"/>
      <c r="J204" s="351" t="s">
        <v>890</v>
      </c>
      <c r="K204" s="196" t="s">
        <v>815</v>
      </c>
      <c r="L204" s="196" t="s">
        <v>870</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x14ac:dyDescent="0.3">
      <c r="G205" s="140"/>
      <c r="H205" s="391"/>
      <c r="J205" s="352"/>
      <c r="K205" s="137" t="s">
        <v>815</v>
      </c>
      <c r="L205" s="187" t="s">
        <v>871</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x14ac:dyDescent="0.35">
      <c r="G206" s="140"/>
      <c r="H206" s="391"/>
      <c r="J206" s="352"/>
      <c r="K206" s="198" t="s">
        <v>815</v>
      </c>
      <c r="L206" s="198" t="s">
        <v>872</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x14ac:dyDescent="0.3">
      <c r="G207" s="140"/>
      <c r="H207" s="391"/>
      <c r="J207" s="352"/>
      <c r="K207" s="196" t="s">
        <v>821</v>
      </c>
      <c r="L207" s="196" t="s">
        <v>870</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x14ac:dyDescent="0.3">
      <c r="G208" s="140"/>
      <c r="H208" s="391"/>
      <c r="J208" s="352"/>
      <c r="K208" s="137" t="s">
        <v>821</v>
      </c>
      <c r="L208" s="187" t="s">
        <v>871</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x14ac:dyDescent="0.35">
      <c r="G209" s="140"/>
      <c r="H209" s="391"/>
      <c r="J209" s="352"/>
      <c r="K209" s="198" t="s">
        <v>821</v>
      </c>
      <c r="L209" s="198" t="s">
        <v>872</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x14ac:dyDescent="0.3">
      <c r="G210" s="140"/>
      <c r="H210" s="391"/>
      <c r="J210" s="352"/>
      <c r="K210" s="196" t="s">
        <v>825</v>
      </c>
      <c r="L210" s="196" t="s">
        <v>870</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x14ac:dyDescent="0.3">
      <c r="G211" s="140"/>
      <c r="H211" s="391"/>
      <c r="J211" s="352"/>
      <c r="K211" s="137" t="s">
        <v>825</v>
      </c>
      <c r="L211" s="187" t="s">
        <v>871</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x14ac:dyDescent="0.35">
      <c r="G212" s="140"/>
      <c r="H212" s="391"/>
      <c r="J212" s="352"/>
      <c r="K212" s="198" t="s">
        <v>825</v>
      </c>
      <c r="L212" s="198" t="s">
        <v>872</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x14ac:dyDescent="0.3">
      <c r="G213" s="140"/>
      <c r="H213" s="391"/>
      <c r="J213" s="352"/>
      <c r="K213" s="196" t="s">
        <v>828</v>
      </c>
      <c r="L213" s="196" t="s">
        <v>870</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x14ac:dyDescent="0.3">
      <c r="G214" s="140"/>
      <c r="H214" s="391"/>
      <c r="J214" s="352"/>
      <c r="K214" s="137" t="s">
        <v>828</v>
      </c>
      <c r="L214" s="187" t="s">
        <v>871</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x14ac:dyDescent="0.35">
      <c r="G215" s="140"/>
      <c r="H215" s="391"/>
      <c r="J215" s="352"/>
      <c r="K215" s="198" t="s">
        <v>828</v>
      </c>
      <c r="L215" s="198" t="s">
        <v>872</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x14ac:dyDescent="0.3">
      <c r="G216" s="140"/>
      <c r="H216" s="391"/>
      <c r="J216" s="352"/>
      <c r="K216" s="196" t="s">
        <v>831</v>
      </c>
      <c r="L216" s="196" t="s">
        <v>870</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x14ac:dyDescent="0.3">
      <c r="G217" s="140"/>
      <c r="H217" s="391"/>
      <c r="J217" s="352"/>
      <c r="K217" s="137" t="s">
        <v>831</v>
      </c>
      <c r="L217" s="187" t="s">
        <v>871</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x14ac:dyDescent="0.35">
      <c r="G218" s="140"/>
      <c r="H218" s="391"/>
      <c r="J218" s="352"/>
      <c r="K218" s="198" t="s">
        <v>831</v>
      </c>
      <c r="L218" s="198" t="s">
        <v>872</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x14ac:dyDescent="0.3">
      <c r="G219" s="140"/>
      <c r="H219" s="391"/>
      <c r="J219" s="352"/>
      <c r="K219" s="196" t="s">
        <v>834</v>
      </c>
      <c r="L219" s="196" t="s">
        <v>870</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x14ac:dyDescent="0.3">
      <c r="G220" s="140"/>
      <c r="H220" s="391"/>
      <c r="J220" s="352"/>
      <c r="K220" s="137" t="s">
        <v>834</v>
      </c>
      <c r="L220" s="187" t="s">
        <v>871</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x14ac:dyDescent="0.35">
      <c r="G221" s="140"/>
      <c r="H221" s="391"/>
      <c r="J221" s="352"/>
      <c r="K221" s="198" t="s">
        <v>834</v>
      </c>
      <c r="L221" s="198" t="s">
        <v>872</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x14ac:dyDescent="0.3">
      <c r="G222" s="140"/>
      <c r="H222" s="391"/>
      <c r="J222" s="352"/>
      <c r="K222" s="196" t="s">
        <v>837</v>
      </c>
      <c r="L222" s="196" t="s">
        <v>870</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x14ac:dyDescent="0.3">
      <c r="G223" s="140"/>
      <c r="H223" s="391"/>
      <c r="J223" s="352"/>
      <c r="K223" s="137" t="s">
        <v>837</v>
      </c>
      <c r="L223" s="187" t="s">
        <v>871</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x14ac:dyDescent="0.35">
      <c r="G224" s="140"/>
      <c r="H224" s="391"/>
      <c r="J224" s="352"/>
      <c r="K224" s="198" t="s">
        <v>837</v>
      </c>
      <c r="L224" s="198" t="s">
        <v>872</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x14ac:dyDescent="0.3">
      <c r="G225" s="140"/>
      <c r="H225" s="391"/>
      <c r="J225" s="352"/>
      <c r="K225" s="196" t="s">
        <v>840</v>
      </c>
      <c r="L225" s="196" t="s">
        <v>870</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x14ac:dyDescent="0.3">
      <c r="G226" s="140"/>
      <c r="H226" s="391"/>
      <c r="J226" s="352"/>
      <c r="K226" s="137" t="s">
        <v>840</v>
      </c>
      <c r="L226" s="187" t="s">
        <v>871</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x14ac:dyDescent="0.35">
      <c r="G227" s="140"/>
      <c r="H227" s="391"/>
      <c r="J227" s="352"/>
      <c r="K227" s="198" t="s">
        <v>840</v>
      </c>
      <c r="L227" s="198" t="s">
        <v>872</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x14ac:dyDescent="0.3">
      <c r="G228" s="140"/>
      <c r="H228" s="391"/>
      <c r="J228" s="352"/>
      <c r="K228" s="196" t="s">
        <v>844</v>
      </c>
      <c r="L228" s="196" t="s">
        <v>870</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x14ac:dyDescent="0.3">
      <c r="G229" s="140"/>
      <c r="H229" s="391"/>
      <c r="J229" s="352"/>
      <c r="K229" s="137" t="s">
        <v>844</v>
      </c>
      <c r="L229" s="187" t="s">
        <v>871</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x14ac:dyDescent="0.35">
      <c r="G230" s="140"/>
      <c r="H230" s="391"/>
      <c r="J230" s="352"/>
      <c r="K230" s="198" t="s">
        <v>844</v>
      </c>
      <c r="L230" s="198" t="s">
        <v>872</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x14ac:dyDescent="0.3">
      <c r="G231" s="140"/>
      <c r="H231" s="391"/>
      <c r="J231" s="352"/>
      <c r="K231" s="196" t="s">
        <v>848</v>
      </c>
      <c r="L231" s="196" t="s">
        <v>870</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x14ac:dyDescent="0.3">
      <c r="G232" s="140"/>
      <c r="H232" s="391"/>
      <c r="J232" s="352"/>
      <c r="K232" s="137" t="s">
        <v>848</v>
      </c>
      <c r="L232" s="187" t="s">
        <v>871</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x14ac:dyDescent="0.35">
      <c r="G233" s="140"/>
      <c r="H233" s="391"/>
      <c r="J233" s="385"/>
      <c r="K233" s="198" t="s">
        <v>848</v>
      </c>
      <c r="L233" s="198" t="s">
        <v>872</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x14ac:dyDescent="0.3">
      <c r="G234" s="140"/>
      <c r="H234" s="391"/>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x14ac:dyDescent="0.3">
      <c r="G235" s="140"/>
      <c r="H235" s="391"/>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x14ac:dyDescent="0.3">
      <c r="G236" s="140"/>
      <c r="H236" s="391"/>
      <c r="J236" s="351" t="s">
        <v>891</v>
      </c>
      <c r="K236" s="196" t="s">
        <v>815</v>
      </c>
      <c r="L236" s="196" t="s">
        <v>870</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x14ac:dyDescent="0.3">
      <c r="G237" s="140"/>
      <c r="H237" s="391"/>
      <c r="J237" s="352"/>
      <c r="K237" s="137" t="s">
        <v>815</v>
      </c>
      <c r="L237" s="187" t="s">
        <v>871</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x14ac:dyDescent="0.35">
      <c r="G238" s="140"/>
      <c r="H238" s="391"/>
      <c r="J238" s="352"/>
      <c r="K238" s="198" t="s">
        <v>815</v>
      </c>
      <c r="L238" s="198" t="s">
        <v>872</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x14ac:dyDescent="0.3">
      <c r="G239" s="140"/>
      <c r="H239" s="391"/>
      <c r="J239" s="352"/>
      <c r="K239" s="196" t="s">
        <v>821</v>
      </c>
      <c r="L239" s="196" t="s">
        <v>870</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x14ac:dyDescent="0.3">
      <c r="G240" s="140"/>
      <c r="H240" s="391"/>
      <c r="J240" s="352"/>
      <c r="K240" s="137" t="s">
        <v>821</v>
      </c>
      <c r="L240" s="187" t="s">
        <v>871</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x14ac:dyDescent="0.35">
      <c r="G241" s="140"/>
      <c r="H241" s="391"/>
      <c r="J241" s="352"/>
      <c r="K241" s="198" t="s">
        <v>821</v>
      </c>
      <c r="L241" s="198" t="s">
        <v>872</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x14ac:dyDescent="0.3">
      <c r="G242" s="140"/>
      <c r="H242" s="391"/>
      <c r="J242" s="352"/>
      <c r="K242" s="196" t="s">
        <v>825</v>
      </c>
      <c r="L242" s="196" t="s">
        <v>870</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x14ac:dyDescent="0.3">
      <c r="G243" s="140"/>
      <c r="H243" s="391"/>
      <c r="J243" s="352"/>
      <c r="K243" s="137" t="s">
        <v>825</v>
      </c>
      <c r="L243" s="187" t="s">
        <v>871</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x14ac:dyDescent="0.35">
      <c r="G244" s="140"/>
      <c r="H244" s="391"/>
      <c r="J244" s="352"/>
      <c r="K244" s="198" t="s">
        <v>825</v>
      </c>
      <c r="L244" s="198" t="s">
        <v>872</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x14ac:dyDescent="0.3">
      <c r="G245" s="140"/>
      <c r="H245" s="391"/>
      <c r="J245" s="352"/>
      <c r="K245" s="196" t="s">
        <v>828</v>
      </c>
      <c r="L245" s="196" t="s">
        <v>870</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x14ac:dyDescent="0.3">
      <c r="G246" s="140"/>
      <c r="H246" s="391"/>
      <c r="J246" s="352"/>
      <c r="K246" s="137" t="s">
        <v>828</v>
      </c>
      <c r="L246" s="187" t="s">
        <v>871</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x14ac:dyDescent="0.35">
      <c r="G247" s="140"/>
      <c r="H247" s="391"/>
      <c r="J247" s="352"/>
      <c r="K247" s="198" t="s">
        <v>828</v>
      </c>
      <c r="L247" s="198" t="s">
        <v>872</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x14ac:dyDescent="0.3">
      <c r="G248" s="140"/>
      <c r="H248" s="391"/>
      <c r="J248" s="352"/>
      <c r="K248" s="196" t="s">
        <v>831</v>
      </c>
      <c r="L248" s="196" t="s">
        <v>870</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x14ac:dyDescent="0.3">
      <c r="G249" s="140"/>
      <c r="H249" s="391"/>
      <c r="J249" s="352"/>
      <c r="K249" s="137" t="s">
        <v>831</v>
      </c>
      <c r="L249" s="187" t="s">
        <v>871</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x14ac:dyDescent="0.35">
      <c r="G250" s="140"/>
      <c r="H250" s="391"/>
      <c r="J250" s="352"/>
      <c r="K250" s="198" t="s">
        <v>831</v>
      </c>
      <c r="L250" s="198" t="s">
        <v>872</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x14ac:dyDescent="0.3">
      <c r="G251" s="140"/>
      <c r="H251" s="391"/>
      <c r="J251" s="352"/>
      <c r="K251" s="196" t="s">
        <v>834</v>
      </c>
      <c r="L251" s="196" t="s">
        <v>870</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x14ac:dyDescent="0.3">
      <c r="G252" s="140"/>
      <c r="H252" s="391"/>
      <c r="J252" s="352"/>
      <c r="K252" s="137" t="s">
        <v>834</v>
      </c>
      <c r="L252" s="187" t="s">
        <v>871</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x14ac:dyDescent="0.35">
      <c r="G253" s="140"/>
      <c r="H253" s="391"/>
      <c r="J253" s="352"/>
      <c r="K253" s="198" t="s">
        <v>834</v>
      </c>
      <c r="L253" s="198" t="s">
        <v>872</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x14ac:dyDescent="0.3">
      <c r="G254" s="140"/>
      <c r="H254" s="391"/>
      <c r="J254" s="352"/>
      <c r="K254" s="196" t="s">
        <v>837</v>
      </c>
      <c r="L254" s="196" t="s">
        <v>870</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x14ac:dyDescent="0.3">
      <c r="G255" s="140"/>
      <c r="H255" s="391"/>
      <c r="J255" s="352"/>
      <c r="K255" s="137" t="s">
        <v>837</v>
      </c>
      <c r="L255" s="187" t="s">
        <v>871</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x14ac:dyDescent="0.35">
      <c r="G256" s="140"/>
      <c r="H256" s="391"/>
      <c r="J256" s="352"/>
      <c r="K256" s="198" t="s">
        <v>837</v>
      </c>
      <c r="L256" s="198" t="s">
        <v>872</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x14ac:dyDescent="0.3">
      <c r="G257" s="140"/>
      <c r="H257" s="391"/>
      <c r="J257" s="352"/>
      <c r="K257" s="196" t="s">
        <v>840</v>
      </c>
      <c r="L257" s="196" t="s">
        <v>870</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x14ac:dyDescent="0.3">
      <c r="G258" s="140"/>
      <c r="H258" s="391"/>
      <c r="J258" s="352"/>
      <c r="K258" s="137" t="s">
        <v>840</v>
      </c>
      <c r="L258" s="187" t="s">
        <v>871</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x14ac:dyDescent="0.35">
      <c r="G259" s="140"/>
      <c r="H259" s="391"/>
      <c r="J259" s="352"/>
      <c r="K259" s="198" t="s">
        <v>840</v>
      </c>
      <c r="L259" s="198" t="s">
        <v>872</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x14ac:dyDescent="0.3">
      <c r="G260" s="140"/>
      <c r="H260" s="391"/>
      <c r="J260" s="352"/>
      <c r="K260" s="196" t="s">
        <v>844</v>
      </c>
      <c r="L260" s="196" t="s">
        <v>870</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x14ac:dyDescent="0.3">
      <c r="G261" s="140"/>
      <c r="H261" s="391"/>
      <c r="J261" s="352"/>
      <c r="K261" s="137" t="s">
        <v>844</v>
      </c>
      <c r="L261" s="187" t="s">
        <v>871</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x14ac:dyDescent="0.35">
      <c r="G262" s="140"/>
      <c r="H262" s="391"/>
      <c r="J262" s="352"/>
      <c r="K262" s="198" t="s">
        <v>844</v>
      </c>
      <c r="L262" s="198" t="s">
        <v>872</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x14ac:dyDescent="0.3">
      <c r="G263" s="140"/>
      <c r="H263" s="391"/>
      <c r="J263" s="352"/>
      <c r="K263" s="196" t="s">
        <v>848</v>
      </c>
      <c r="L263" s="196" t="s">
        <v>870</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x14ac:dyDescent="0.3">
      <c r="G264" s="140"/>
      <c r="H264" s="391"/>
      <c r="J264" s="352"/>
      <c r="K264" s="137" t="s">
        <v>848</v>
      </c>
      <c r="L264" s="187" t="s">
        <v>871</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x14ac:dyDescent="0.35">
      <c r="G265" s="140"/>
      <c r="H265" s="391"/>
      <c r="J265" s="385"/>
      <c r="K265" s="198" t="s">
        <v>848</v>
      </c>
      <c r="L265" s="198" t="s">
        <v>872</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x14ac:dyDescent="0.3">
      <c r="G266" s="140"/>
      <c r="H266" s="391"/>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x14ac:dyDescent="0.25">
      <c r="G267" s="140"/>
      <c r="H267" s="391"/>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x14ac:dyDescent="0.3">
      <c r="G268" s="140"/>
      <c r="H268" s="391"/>
      <c r="J268" s="351" t="s">
        <v>892</v>
      </c>
      <c r="K268" s="196" t="s">
        <v>815</v>
      </c>
      <c r="L268" s="196" t="s">
        <v>870</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x14ac:dyDescent="0.3">
      <c r="G269" s="140"/>
      <c r="H269" s="391"/>
      <c r="J269" s="352"/>
      <c r="K269" s="137" t="s">
        <v>815</v>
      </c>
      <c r="L269" s="187" t="s">
        <v>871</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x14ac:dyDescent="0.35">
      <c r="G270" s="140"/>
      <c r="H270" s="391"/>
      <c r="J270" s="352"/>
      <c r="K270" s="198" t="s">
        <v>815</v>
      </c>
      <c r="L270" s="198" t="s">
        <v>872</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x14ac:dyDescent="0.3">
      <c r="G271" s="140"/>
      <c r="H271" s="391"/>
      <c r="J271" s="352"/>
      <c r="K271" s="196" t="s">
        <v>821</v>
      </c>
      <c r="L271" s="196" t="s">
        <v>870</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x14ac:dyDescent="0.3">
      <c r="G272" s="140"/>
      <c r="H272" s="391"/>
      <c r="J272" s="352"/>
      <c r="K272" s="137" t="s">
        <v>821</v>
      </c>
      <c r="L272" s="187" t="s">
        <v>871</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x14ac:dyDescent="0.35">
      <c r="G273" s="140"/>
      <c r="H273" s="391"/>
      <c r="J273" s="352"/>
      <c r="K273" s="198" t="s">
        <v>821</v>
      </c>
      <c r="L273" s="198" t="s">
        <v>872</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x14ac:dyDescent="0.3">
      <c r="G274" s="140"/>
      <c r="H274" s="391"/>
      <c r="J274" s="352"/>
      <c r="K274" s="196" t="s">
        <v>825</v>
      </c>
      <c r="L274" s="196" t="s">
        <v>870</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x14ac:dyDescent="0.3">
      <c r="G275" s="140"/>
      <c r="H275" s="391"/>
      <c r="J275" s="352"/>
      <c r="K275" s="137" t="s">
        <v>825</v>
      </c>
      <c r="L275" s="187" t="s">
        <v>871</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x14ac:dyDescent="0.35">
      <c r="G276" s="140"/>
      <c r="H276" s="391"/>
      <c r="J276" s="352"/>
      <c r="K276" s="198" t="s">
        <v>825</v>
      </c>
      <c r="L276" s="198" t="s">
        <v>872</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x14ac:dyDescent="0.3">
      <c r="G277" s="140"/>
      <c r="H277" s="391"/>
      <c r="J277" s="352"/>
      <c r="K277" s="196" t="s">
        <v>828</v>
      </c>
      <c r="L277" s="196" t="s">
        <v>870</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x14ac:dyDescent="0.3">
      <c r="G278" s="140"/>
      <c r="H278" s="391"/>
      <c r="J278" s="352"/>
      <c r="K278" s="137" t="s">
        <v>828</v>
      </c>
      <c r="L278" s="187" t="s">
        <v>871</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x14ac:dyDescent="0.35">
      <c r="G279" s="140"/>
      <c r="H279" s="391"/>
      <c r="J279" s="352"/>
      <c r="K279" s="198" t="s">
        <v>828</v>
      </c>
      <c r="L279" s="198" t="s">
        <v>872</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x14ac:dyDescent="0.3">
      <c r="G280" s="140"/>
      <c r="H280" s="391"/>
      <c r="J280" s="352"/>
      <c r="K280" s="196" t="s">
        <v>831</v>
      </c>
      <c r="L280" s="196" t="s">
        <v>870</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x14ac:dyDescent="0.3">
      <c r="G281" s="140"/>
      <c r="H281" s="391"/>
      <c r="J281" s="352"/>
      <c r="K281" s="137" t="s">
        <v>831</v>
      </c>
      <c r="L281" s="187" t="s">
        <v>871</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x14ac:dyDescent="0.35">
      <c r="G282" s="140"/>
      <c r="H282" s="391"/>
      <c r="J282" s="352"/>
      <c r="K282" s="198" t="s">
        <v>831</v>
      </c>
      <c r="L282" s="198" t="s">
        <v>872</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x14ac:dyDescent="0.3">
      <c r="G283" s="140"/>
      <c r="H283" s="391"/>
      <c r="J283" s="352"/>
      <c r="K283" s="196" t="s">
        <v>834</v>
      </c>
      <c r="L283" s="196" t="s">
        <v>870</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x14ac:dyDescent="0.3">
      <c r="G284" s="140"/>
      <c r="H284" s="391"/>
      <c r="J284" s="352"/>
      <c r="K284" s="137" t="s">
        <v>834</v>
      </c>
      <c r="L284" s="187" t="s">
        <v>871</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x14ac:dyDescent="0.35">
      <c r="G285" s="140"/>
      <c r="H285" s="391"/>
      <c r="J285" s="352"/>
      <c r="K285" s="198" t="s">
        <v>834</v>
      </c>
      <c r="L285" s="198" t="s">
        <v>872</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x14ac:dyDescent="0.3">
      <c r="G286" s="140"/>
      <c r="H286" s="391"/>
      <c r="J286" s="352"/>
      <c r="K286" s="196" t="s">
        <v>837</v>
      </c>
      <c r="L286" s="196" t="s">
        <v>870</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x14ac:dyDescent="0.3">
      <c r="G287" s="140"/>
      <c r="H287" s="391"/>
      <c r="J287" s="352"/>
      <c r="K287" s="137" t="s">
        <v>837</v>
      </c>
      <c r="L287" s="187" t="s">
        <v>871</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x14ac:dyDescent="0.35">
      <c r="G288" s="140"/>
      <c r="H288" s="391"/>
      <c r="J288" s="352"/>
      <c r="K288" s="198" t="s">
        <v>837</v>
      </c>
      <c r="L288" s="198" t="s">
        <v>872</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x14ac:dyDescent="0.3">
      <c r="G289" s="140"/>
      <c r="H289" s="391"/>
      <c r="J289" s="352"/>
      <c r="K289" s="196" t="s">
        <v>840</v>
      </c>
      <c r="L289" s="196" t="s">
        <v>870</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x14ac:dyDescent="0.3">
      <c r="G290" s="140"/>
      <c r="H290" s="391"/>
      <c r="J290" s="352"/>
      <c r="K290" s="137" t="s">
        <v>840</v>
      </c>
      <c r="L290" s="187" t="s">
        <v>871</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x14ac:dyDescent="0.35">
      <c r="G291" s="140"/>
      <c r="H291" s="391"/>
      <c r="J291" s="352"/>
      <c r="K291" s="198" t="s">
        <v>840</v>
      </c>
      <c r="L291" s="198" t="s">
        <v>872</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x14ac:dyDescent="0.3">
      <c r="G292" s="140"/>
      <c r="H292" s="391"/>
      <c r="J292" s="352"/>
      <c r="K292" s="196" t="s">
        <v>844</v>
      </c>
      <c r="L292" s="196" t="s">
        <v>870</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x14ac:dyDescent="0.3">
      <c r="G293" s="140"/>
      <c r="H293" s="391"/>
      <c r="J293" s="352"/>
      <c r="K293" s="137" t="s">
        <v>844</v>
      </c>
      <c r="L293" s="187" t="s">
        <v>871</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x14ac:dyDescent="0.35">
      <c r="G294" s="140"/>
      <c r="H294" s="391"/>
      <c r="J294" s="352"/>
      <c r="K294" s="198" t="s">
        <v>844</v>
      </c>
      <c r="L294" s="198" t="s">
        <v>872</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x14ac:dyDescent="0.3">
      <c r="G295" s="140"/>
      <c r="H295" s="391"/>
      <c r="J295" s="352"/>
      <c r="K295" s="196" t="s">
        <v>848</v>
      </c>
      <c r="L295" s="196" t="s">
        <v>870</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x14ac:dyDescent="0.3">
      <c r="G296" s="140"/>
      <c r="H296" s="391"/>
      <c r="J296" s="352"/>
      <c r="K296" s="137" t="s">
        <v>848</v>
      </c>
      <c r="L296" s="187" t="s">
        <v>871</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x14ac:dyDescent="0.3">
      <c r="G297" s="140"/>
      <c r="H297" s="391"/>
      <c r="J297" s="385"/>
      <c r="K297" s="198" t="s">
        <v>848</v>
      </c>
      <c r="L297" s="198" t="s">
        <v>872</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x14ac:dyDescent="0.3">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x14ac:dyDescent="0.25">
      <c r="G299" s="140"/>
      <c r="H299" s="233"/>
      <c r="I299" s="233"/>
    </row>
    <row r="300" spans="7:42" ht="14.25" customHeight="1" x14ac:dyDescent="0.25">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x14ac:dyDescent="0.3">
      <c r="G301" s="140"/>
      <c r="H301" s="458" t="s">
        <v>893</v>
      </c>
      <c r="J301" s="351" t="s">
        <v>894</v>
      </c>
      <c r="K301" s="196" t="s">
        <v>815</v>
      </c>
      <c r="L301" s="196" t="s">
        <v>870</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x14ac:dyDescent="0.3">
      <c r="G302" s="140"/>
      <c r="H302" s="458"/>
      <c r="J302" s="352"/>
      <c r="K302" s="137" t="s">
        <v>815</v>
      </c>
      <c r="L302" s="187" t="s">
        <v>871</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x14ac:dyDescent="0.35">
      <c r="G303" s="140"/>
      <c r="H303" s="458"/>
      <c r="J303" s="352"/>
      <c r="K303" s="198" t="s">
        <v>815</v>
      </c>
      <c r="L303" s="198" t="s">
        <v>872</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x14ac:dyDescent="0.3">
      <c r="G304" s="140"/>
      <c r="H304" s="458"/>
      <c r="J304" s="352"/>
      <c r="K304" s="196" t="s">
        <v>821</v>
      </c>
      <c r="L304" s="196" t="s">
        <v>870</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x14ac:dyDescent="0.3">
      <c r="G305" s="140"/>
      <c r="H305" s="458"/>
      <c r="J305" s="352"/>
      <c r="K305" s="137" t="s">
        <v>821</v>
      </c>
      <c r="L305" s="187" t="s">
        <v>871</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x14ac:dyDescent="0.35">
      <c r="G306" s="140"/>
      <c r="H306" s="458"/>
      <c r="J306" s="352"/>
      <c r="K306" s="198" t="s">
        <v>821</v>
      </c>
      <c r="L306" s="198" t="s">
        <v>872</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x14ac:dyDescent="0.3">
      <c r="G307" s="140"/>
      <c r="H307" s="458"/>
      <c r="J307" s="352"/>
      <c r="K307" s="196" t="s">
        <v>825</v>
      </c>
      <c r="L307" s="196" t="s">
        <v>870</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x14ac:dyDescent="0.3">
      <c r="G308" s="140"/>
      <c r="H308" s="458"/>
      <c r="J308" s="352"/>
      <c r="K308" s="137" t="s">
        <v>825</v>
      </c>
      <c r="L308" s="187" t="s">
        <v>871</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x14ac:dyDescent="0.35">
      <c r="G309" s="140"/>
      <c r="H309" s="458"/>
      <c r="J309" s="352"/>
      <c r="K309" s="198" t="s">
        <v>825</v>
      </c>
      <c r="L309" s="198" t="s">
        <v>872</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x14ac:dyDescent="0.3">
      <c r="G310" s="140"/>
      <c r="H310" s="458"/>
      <c r="J310" s="352"/>
      <c r="K310" s="196" t="s">
        <v>828</v>
      </c>
      <c r="L310" s="196" t="s">
        <v>870</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x14ac:dyDescent="0.3">
      <c r="G311" s="140"/>
      <c r="H311" s="458"/>
      <c r="J311" s="352"/>
      <c r="K311" s="137" t="s">
        <v>828</v>
      </c>
      <c r="L311" s="187" t="s">
        <v>871</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x14ac:dyDescent="0.35">
      <c r="G312" s="140"/>
      <c r="H312" s="458"/>
      <c r="J312" s="352"/>
      <c r="K312" s="198" t="s">
        <v>828</v>
      </c>
      <c r="L312" s="198" t="s">
        <v>872</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x14ac:dyDescent="0.3">
      <c r="G313" s="140"/>
      <c r="H313" s="458"/>
      <c r="J313" s="352"/>
      <c r="K313" s="196" t="s">
        <v>831</v>
      </c>
      <c r="L313" s="196" t="s">
        <v>870</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x14ac:dyDescent="0.3">
      <c r="G314" s="140"/>
      <c r="H314" s="458"/>
      <c r="J314" s="352"/>
      <c r="K314" s="137" t="s">
        <v>831</v>
      </c>
      <c r="L314" s="187" t="s">
        <v>871</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x14ac:dyDescent="0.35">
      <c r="G315" s="140"/>
      <c r="H315" s="458"/>
      <c r="J315" s="352"/>
      <c r="K315" s="198" t="s">
        <v>831</v>
      </c>
      <c r="L315" s="198" t="s">
        <v>872</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x14ac:dyDescent="0.3">
      <c r="G316" s="140"/>
      <c r="H316" s="458"/>
      <c r="J316" s="352"/>
      <c r="K316" s="196" t="s">
        <v>834</v>
      </c>
      <c r="L316" s="196" t="s">
        <v>870</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x14ac:dyDescent="0.3">
      <c r="G317" s="140"/>
      <c r="H317" s="458"/>
      <c r="J317" s="352"/>
      <c r="K317" s="137" t="s">
        <v>834</v>
      </c>
      <c r="L317" s="187" t="s">
        <v>871</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x14ac:dyDescent="0.35">
      <c r="G318" s="140"/>
      <c r="H318" s="458"/>
      <c r="J318" s="352"/>
      <c r="K318" s="198" t="s">
        <v>834</v>
      </c>
      <c r="L318" s="198" t="s">
        <v>872</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x14ac:dyDescent="0.3">
      <c r="G319" s="140"/>
      <c r="H319" s="458"/>
      <c r="J319" s="352"/>
      <c r="K319" s="196" t="s">
        <v>837</v>
      </c>
      <c r="L319" s="196" t="s">
        <v>870</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x14ac:dyDescent="0.3">
      <c r="G320" s="140"/>
      <c r="H320" s="458"/>
      <c r="J320" s="352"/>
      <c r="K320" s="137" t="s">
        <v>837</v>
      </c>
      <c r="L320" s="187" t="s">
        <v>871</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x14ac:dyDescent="0.35">
      <c r="G321" s="140"/>
      <c r="H321" s="458"/>
      <c r="J321" s="352"/>
      <c r="K321" s="198" t="s">
        <v>837</v>
      </c>
      <c r="L321" s="198" t="s">
        <v>872</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x14ac:dyDescent="0.3">
      <c r="G322" s="140"/>
      <c r="H322" s="458"/>
      <c r="J322" s="352"/>
      <c r="K322" s="196" t="s">
        <v>840</v>
      </c>
      <c r="L322" s="196" t="s">
        <v>870</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x14ac:dyDescent="0.3">
      <c r="G323" s="140"/>
      <c r="H323" s="458"/>
      <c r="J323" s="352"/>
      <c r="K323" s="137" t="s">
        <v>840</v>
      </c>
      <c r="L323" s="187" t="s">
        <v>871</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x14ac:dyDescent="0.35">
      <c r="G324" s="140"/>
      <c r="H324" s="458"/>
      <c r="J324" s="352"/>
      <c r="K324" s="198" t="s">
        <v>840</v>
      </c>
      <c r="L324" s="198" t="s">
        <v>872</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x14ac:dyDescent="0.3">
      <c r="G325" s="140"/>
      <c r="H325" s="458"/>
      <c r="J325" s="352"/>
      <c r="K325" s="196" t="s">
        <v>844</v>
      </c>
      <c r="L325" s="196" t="s">
        <v>870</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x14ac:dyDescent="0.3">
      <c r="G326" s="140"/>
      <c r="H326" s="458"/>
      <c r="J326" s="352"/>
      <c r="K326" s="137" t="s">
        <v>844</v>
      </c>
      <c r="L326" s="187" t="s">
        <v>871</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x14ac:dyDescent="0.35">
      <c r="G327" s="140"/>
      <c r="H327" s="458"/>
      <c r="J327" s="352"/>
      <c r="K327" s="198" t="s">
        <v>844</v>
      </c>
      <c r="L327" s="198" t="s">
        <v>872</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x14ac:dyDescent="0.3">
      <c r="G328" s="140"/>
      <c r="H328" s="458"/>
      <c r="J328" s="352"/>
      <c r="K328" s="196" t="s">
        <v>848</v>
      </c>
      <c r="L328" s="196" t="s">
        <v>870</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x14ac:dyDescent="0.3">
      <c r="G329" s="140"/>
      <c r="H329" s="458"/>
      <c r="J329" s="352"/>
      <c r="K329" s="137" t="s">
        <v>848</v>
      </c>
      <c r="L329" s="187" t="s">
        <v>871</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x14ac:dyDescent="0.3">
      <c r="G330" s="140"/>
      <c r="H330" s="458"/>
      <c r="J330" s="385"/>
      <c r="K330" s="198" t="s">
        <v>848</v>
      </c>
      <c r="L330" s="198" t="s">
        <v>872</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x14ac:dyDescent="0.3">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x14ac:dyDescent="0.25">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x14ac:dyDescent="0.3">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x14ac:dyDescent="0.3">
      <c r="G334" s="140"/>
      <c r="H334" s="386" t="s">
        <v>895</v>
      </c>
      <c r="J334" s="351" t="s">
        <v>896</v>
      </c>
      <c r="K334" s="196" t="s">
        <v>815</v>
      </c>
      <c r="L334" s="196" t="s">
        <v>870</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x14ac:dyDescent="0.3">
      <c r="G335" s="140"/>
      <c r="H335" s="386"/>
      <c r="J335" s="352"/>
      <c r="K335" s="137" t="s">
        <v>815</v>
      </c>
      <c r="L335" s="187" t="s">
        <v>871</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x14ac:dyDescent="0.35">
      <c r="G336" s="140"/>
      <c r="H336" s="386"/>
      <c r="J336" s="352"/>
      <c r="K336" s="198" t="s">
        <v>815</v>
      </c>
      <c r="L336" s="198" t="s">
        <v>872</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x14ac:dyDescent="0.3">
      <c r="G337" s="140"/>
      <c r="H337" s="386"/>
      <c r="J337" s="352"/>
      <c r="K337" s="196" t="s">
        <v>821</v>
      </c>
      <c r="L337" s="196" t="s">
        <v>870</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x14ac:dyDescent="0.3">
      <c r="G338" s="140"/>
      <c r="H338" s="386"/>
      <c r="J338" s="352"/>
      <c r="K338" s="137" t="s">
        <v>821</v>
      </c>
      <c r="L338" s="187" t="s">
        <v>871</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x14ac:dyDescent="0.35">
      <c r="G339" s="140"/>
      <c r="H339" s="386"/>
      <c r="J339" s="352"/>
      <c r="K339" s="198" t="s">
        <v>821</v>
      </c>
      <c r="L339" s="198" t="s">
        <v>872</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x14ac:dyDescent="0.3">
      <c r="G340" s="140"/>
      <c r="H340" s="386"/>
      <c r="J340" s="352"/>
      <c r="K340" s="196" t="s">
        <v>825</v>
      </c>
      <c r="L340" s="196" t="s">
        <v>870</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x14ac:dyDescent="0.3">
      <c r="G341" s="140"/>
      <c r="H341" s="386"/>
      <c r="J341" s="352"/>
      <c r="K341" s="137" t="s">
        <v>825</v>
      </c>
      <c r="L341" s="187" t="s">
        <v>871</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x14ac:dyDescent="0.35">
      <c r="G342" s="140"/>
      <c r="H342" s="386"/>
      <c r="J342" s="352"/>
      <c r="K342" s="198" t="s">
        <v>825</v>
      </c>
      <c r="L342" s="198" t="s">
        <v>872</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x14ac:dyDescent="0.3">
      <c r="G343" s="140"/>
      <c r="H343" s="386"/>
      <c r="J343" s="352"/>
      <c r="K343" s="196" t="s">
        <v>828</v>
      </c>
      <c r="L343" s="196" t="s">
        <v>870</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x14ac:dyDescent="0.3">
      <c r="G344" s="140"/>
      <c r="H344" s="386"/>
      <c r="J344" s="352"/>
      <c r="K344" s="137" t="s">
        <v>828</v>
      </c>
      <c r="L344" s="187" t="s">
        <v>871</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x14ac:dyDescent="0.35">
      <c r="G345" s="140"/>
      <c r="H345" s="386"/>
      <c r="J345" s="352"/>
      <c r="K345" s="198" t="s">
        <v>828</v>
      </c>
      <c r="L345" s="198" t="s">
        <v>872</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x14ac:dyDescent="0.3">
      <c r="G346" s="140"/>
      <c r="H346" s="386"/>
      <c r="J346" s="352"/>
      <c r="K346" s="196" t="s">
        <v>831</v>
      </c>
      <c r="L346" s="196" t="s">
        <v>870</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x14ac:dyDescent="0.3">
      <c r="G347" s="140"/>
      <c r="H347" s="386"/>
      <c r="J347" s="352"/>
      <c r="K347" s="137" t="s">
        <v>831</v>
      </c>
      <c r="L347" s="187" t="s">
        <v>871</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x14ac:dyDescent="0.35">
      <c r="G348" s="140"/>
      <c r="H348" s="386"/>
      <c r="J348" s="352"/>
      <c r="K348" s="198" t="s">
        <v>831</v>
      </c>
      <c r="L348" s="198" t="s">
        <v>872</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x14ac:dyDescent="0.3">
      <c r="G349" s="140"/>
      <c r="H349" s="386"/>
      <c r="J349" s="352"/>
      <c r="K349" s="196" t="s">
        <v>834</v>
      </c>
      <c r="L349" s="196" t="s">
        <v>870</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x14ac:dyDescent="0.3">
      <c r="G350" s="140"/>
      <c r="H350" s="386"/>
      <c r="J350" s="352"/>
      <c r="K350" s="137" t="s">
        <v>834</v>
      </c>
      <c r="L350" s="187" t="s">
        <v>871</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x14ac:dyDescent="0.35">
      <c r="G351" s="140"/>
      <c r="H351" s="386"/>
      <c r="J351" s="352"/>
      <c r="K351" s="198" t="s">
        <v>834</v>
      </c>
      <c r="L351" s="198" t="s">
        <v>872</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x14ac:dyDescent="0.3">
      <c r="G352" s="140"/>
      <c r="H352" s="386"/>
      <c r="J352" s="352"/>
      <c r="K352" s="196" t="s">
        <v>837</v>
      </c>
      <c r="L352" s="196" t="s">
        <v>870</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x14ac:dyDescent="0.3">
      <c r="G353" s="140"/>
      <c r="H353" s="386"/>
      <c r="J353" s="352"/>
      <c r="K353" s="137" t="s">
        <v>837</v>
      </c>
      <c r="L353" s="187" t="s">
        <v>871</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x14ac:dyDescent="0.35">
      <c r="G354" s="140"/>
      <c r="H354" s="386"/>
      <c r="J354" s="352"/>
      <c r="K354" s="198" t="s">
        <v>837</v>
      </c>
      <c r="L354" s="198" t="s">
        <v>872</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x14ac:dyDescent="0.3">
      <c r="G355" s="140"/>
      <c r="H355" s="386"/>
      <c r="J355" s="352"/>
      <c r="K355" s="196" t="s">
        <v>840</v>
      </c>
      <c r="L355" s="196" t="s">
        <v>870</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x14ac:dyDescent="0.3">
      <c r="G356" s="140"/>
      <c r="H356" s="386"/>
      <c r="J356" s="352"/>
      <c r="K356" s="137" t="s">
        <v>840</v>
      </c>
      <c r="L356" s="187" t="s">
        <v>871</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x14ac:dyDescent="0.35">
      <c r="G357" s="140"/>
      <c r="H357" s="386"/>
      <c r="J357" s="352"/>
      <c r="K357" s="198" t="s">
        <v>840</v>
      </c>
      <c r="L357" s="198" t="s">
        <v>872</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x14ac:dyDescent="0.3">
      <c r="G358" s="140"/>
      <c r="H358" s="386"/>
      <c r="J358" s="352"/>
      <c r="K358" s="196" t="s">
        <v>844</v>
      </c>
      <c r="L358" s="196" t="s">
        <v>870</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x14ac:dyDescent="0.3">
      <c r="G359" s="140"/>
      <c r="H359" s="386"/>
      <c r="J359" s="352"/>
      <c r="K359" s="137" t="s">
        <v>844</v>
      </c>
      <c r="L359" s="187" t="s">
        <v>871</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x14ac:dyDescent="0.35">
      <c r="G360" s="140"/>
      <c r="H360" s="386"/>
      <c r="J360" s="352"/>
      <c r="K360" s="198" t="s">
        <v>844</v>
      </c>
      <c r="L360" s="198" t="s">
        <v>872</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x14ac:dyDescent="0.3">
      <c r="G361" s="140"/>
      <c r="H361" s="386"/>
      <c r="J361" s="352"/>
      <c r="K361" s="196" t="s">
        <v>848</v>
      </c>
      <c r="L361" s="196" t="s">
        <v>870</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x14ac:dyDescent="0.3">
      <c r="G362" s="140"/>
      <c r="H362" s="386"/>
      <c r="J362" s="352"/>
      <c r="K362" s="137" t="s">
        <v>848</v>
      </c>
      <c r="L362" s="187" t="s">
        <v>871</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x14ac:dyDescent="0.3">
      <c r="G363" s="140"/>
      <c r="H363" s="386"/>
      <c r="J363" s="385"/>
      <c r="K363" s="198" t="s">
        <v>848</v>
      </c>
      <c r="L363" s="198" t="s">
        <v>872</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x14ac:dyDescent="0.3">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x14ac:dyDescent="0.25">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x14ac:dyDescent="0.25">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x14ac:dyDescent="0.3">
      <c r="G367" s="140"/>
      <c r="H367" s="390" t="s">
        <v>897</v>
      </c>
      <c r="J367" s="351" t="s">
        <v>898</v>
      </c>
      <c r="K367" s="137" t="s">
        <v>899</v>
      </c>
      <c r="L367" s="137" t="s">
        <v>870</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x14ac:dyDescent="0.3">
      <c r="G368" s="140"/>
      <c r="H368" s="390"/>
      <c r="J368" s="352"/>
      <c r="K368" s="137" t="s">
        <v>899</v>
      </c>
      <c r="L368" s="137" t="s">
        <v>871</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x14ac:dyDescent="0.3">
      <c r="G369" s="140"/>
      <c r="H369" s="390"/>
      <c r="J369" s="352"/>
      <c r="K369" s="137" t="s">
        <v>899</v>
      </c>
      <c r="L369" s="137" t="s">
        <v>872</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x14ac:dyDescent="0.3">
      <c r="G370" s="140"/>
      <c r="H370" s="390"/>
      <c r="J370" s="352"/>
      <c r="K370" s="137" t="s">
        <v>900</v>
      </c>
      <c r="L370" s="137" t="s">
        <v>868</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x14ac:dyDescent="0.3">
      <c r="G371" s="140"/>
      <c r="H371" s="390"/>
      <c r="J371" s="352"/>
      <c r="K371" s="137" t="s">
        <v>716</v>
      </c>
      <c r="L371" s="137" t="s">
        <v>870</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x14ac:dyDescent="0.3">
      <c r="G372" s="140"/>
      <c r="H372" s="390"/>
      <c r="J372" s="352"/>
      <c r="K372" s="137" t="s">
        <v>716</v>
      </c>
      <c r="L372" s="137" t="s">
        <v>871</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x14ac:dyDescent="0.3">
      <c r="G373" s="140"/>
      <c r="H373" s="390"/>
      <c r="J373" s="352"/>
      <c r="K373" s="137" t="s">
        <v>716</v>
      </c>
      <c r="L373" s="137" t="s">
        <v>872</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x14ac:dyDescent="0.3">
      <c r="G374" s="140"/>
      <c r="H374" s="238"/>
      <c r="J374" s="239"/>
      <c r="K374" s="137" t="s">
        <v>901</v>
      </c>
      <c r="L374" s="137" t="s">
        <v>870</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x14ac:dyDescent="0.3">
      <c r="G375" s="140"/>
      <c r="H375" s="238"/>
      <c r="J375" s="239"/>
      <c r="K375" s="137" t="s">
        <v>901</v>
      </c>
      <c r="L375" s="137" t="s">
        <v>871</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x14ac:dyDescent="0.3">
      <c r="G376" s="140"/>
      <c r="H376" s="238"/>
      <c r="J376" s="239"/>
      <c r="K376" s="137" t="s">
        <v>901</v>
      </c>
      <c r="L376" s="137" t="s">
        <v>872</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x14ac:dyDescent="0.3">
      <c r="G377" s="140"/>
      <c r="H377" s="238"/>
      <c r="J377" s="239"/>
      <c r="K377" s="137" t="s">
        <v>902</v>
      </c>
      <c r="L377" s="137" t="s">
        <v>870</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x14ac:dyDescent="0.3">
      <c r="G378" s="140"/>
      <c r="H378" s="238"/>
      <c r="J378" s="239"/>
      <c r="K378" s="137" t="s">
        <v>902</v>
      </c>
      <c r="L378" s="137" t="s">
        <v>871</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x14ac:dyDescent="0.3">
      <c r="G379" s="140"/>
      <c r="H379" s="238"/>
      <c r="J379" s="239"/>
      <c r="K379" s="137" t="s">
        <v>902</v>
      </c>
      <c r="L379" s="137" t="s">
        <v>872</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x14ac:dyDescent="0.3">
      <c r="G380" s="140"/>
      <c r="H380" s="235"/>
      <c r="I380" s="241" t="s">
        <v>903</v>
      </c>
      <c r="J380" s="459" t="s">
        <v>904</v>
      </c>
      <c r="K380" s="243" t="s">
        <v>905</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x14ac:dyDescent="0.25">
      <c r="G381" s="140"/>
      <c r="H381" s="235"/>
      <c r="I381" s="132">
        <v>0.2</v>
      </c>
      <c r="J381" s="459"/>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x14ac:dyDescent="0.25">
      <c r="G382" s="140"/>
      <c r="H382" s="235"/>
      <c r="I382" s="132">
        <v>0.32</v>
      </c>
      <c r="J382" s="459"/>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x14ac:dyDescent="0.25">
      <c r="G383" s="140"/>
      <c r="H383" s="235"/>
      <c r="I383" s="132">
        <v>0.192</v>
      </c>
      <c r="J383" s="459"/>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x14ac:dyDescent="0.25">
      <c r="G384" s="140"/>
      <c r="H384" s="235"/>
      <c r="I384" s="132">
        <v>0.1152</v>
      </c>
      <c r="J384" s="459"/>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x14ac:dyDescent="0.25">
      <c r="G385" s="140"/>
      <c r="H385" s="235"/>
      <c r="I385" s="132">
        <v>0.1152</v>
      </c>
      <c r="J385" s="459"/>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x14ac:dyDescent="0.25">
      <c r="G386" s="140"/>
      <c r="H386" s="235"/>
      <c r="I386" s="132">
        <v>5.7599999999999998E-2</v>
      </c>
      <c r="J386" s="459"/>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x14ac:dyDescent="0.3">
      <c r="G387" s="140"/>
      <c r="H387" s="235"/>
      <c r="J387" s="246"/>
      <c r="K387" s="243" t="s">
        <v>906</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x14ac:dyDescent="0.25">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x14ac:dyDescent="0.25">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x14ac:dyDescent="0.25">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x14ac:dyDescent="0.25">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x14ac:dyDescent="0.25">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x14ac:dyDescent="0.25">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x14ac:dyDescent="0.25">
      <c r="G394" s="140"/>
      <c r="H394" s="235"/>
      <c r="J394" s="246"/>
      <c r="K394" s="244" t="s">
        <v>907</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x14ac:dyDescent="0.25">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x14ac:dyDescent="0.25">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x14ac:dyDescent="0.25">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x14ac:dyDescent="0.25">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x14ac:dyDescent="0.25">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x14ac:dyDescent="0.25">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x14ac:dyDescent="0.25">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x14ac:dyDescent="0.3">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x14ac:dyDescent="0.3">
      <c r="G403" s="250"/>
      <c r="H403" s="235"/>
      <c r="J403" s="351" t="s">
        <v>908</v>
      </c>
      <c r="K403" s="137" t="s">
        <v>909</v>
      </c>
      <c r="L403" s="137" t="s">
        <v>870</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x14ac:dyDescent="0.3">
      <c r="F404" s="252"/>
      <c r="H404" s="235"/>
      <c r="J404" s="352"/>
      <c r="K404" s="137" t="s">
        <v>909</v>
      </c>
      <c r="L404" s="137" t="s">
        <v>871</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x14ac:dyDescent="0.3">
      <c r="F405" s="252"/>
      <c r="H405" s="235"/>
      <c r="J405" s="352"/>
      <c r="K405" s="137" t="s">
        <v>909</v>
      </c>
      <c r="L405" s="137" t="s">
        <v>872</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x14ac:dyDescent="0.3">
      <c r="F406" s="252"/>
      <c r="H406" s="235"/>
      <c r="J406" s="127"/>
    </row>
    <row r="407" spans="6:42" ht="14.25" customHeight="1" thickTop="1" thickBot="1" x14ac:dyDescent="0.35">
      <c r="F407" s="252"/>
      <c r="H407" s="235"/>
      <c r="J407" s="246"/>
      <c r="K407" s="137" t="s">
        <v>910</v>
      </c>
      <c r="L407" s="137" t="s">
        <v>868</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x14ac:dyDescent="0.35">
      <c r="F408" s="252"/>
      <c r="H408" s="235"/>
      <c r="J408" s="246"/>
      <c r="K408" s="137" t="s">
        <v>911</v>
      </c>
      <c r="L408" s="137" t="s">
        <v>868</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x14ac:dyDescent="0.35">
      <c r="F409" s="252"/>
      <c r="H409" s="235"/>
      <c r="J409" s="246"/>
      <c r="K409" s="137" t="s">
        <v>912</v>
      </c>
      <c r="L409" s="137" t="s">
        <v>868</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x14ac:dyDescent="0.35">
      <c r="F410" s="252"/>
      <c r="H410" s="235"/>
      <c r="J410" s="246"/>
      <c r="K410" s="137" t="s">
        <v>913</v>
      </c>
      <c r="L410" s="137" t="s">
        <v>870</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x14ac:dyDescent="0.35">
      <c r="F411" s="252"/>
      <c r="H411" s="235"/>
      <c r="J411" s="246"/>
      <c r="K411" s="137" t="s">
        <v>914</v>
      </c>
      <c r="L411" s="137" t="s">
        <v>870</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x14ac:dyDescent="0.35">
      <c r="F412" s="252"/>
      <c r="H412" s="235"/>
      <c r="J412" s="246"/>
      <c r="K412" s="137" t="s">
        <v>915</v>
      </c>
      <c r="L412" s="137" t="s">
        <v>870</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x14ac:dyDescent="0.35">
      <c r="F413" s="252"/>
      <c r="H413" s="235"/>
      <c r="J413" s="246"/>
      <c r="K413" s="137" t="s">
        <v>913</v>
      </c>
      <c r="L413" s="137" t="s">
        <v>871</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x14ac:dyDescent="0.35">
      <c r="F414" s="252"/>
      <c r="H414" s="235"/>
      <c r="J414" s="246"/>
      <c r="K414" s="137" t="s">
        <v>914</v>
      </c>
      <c r="L414" s="137" t="s">
        <v>871</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x14ac:dyDescent="0.35">
      <c r="F415" s="252"/>
      <c r="H415" s="235"/>
      <c r="J415" s="246"/>
      <c r="K415" s="137" t="s">
        <v>915</v>
      </c>
      <c r="L415" s="137" t="s">
        <v>871</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x14ac:dyDescent="0.35">
      <c r="F416" s="252"/>
      <c r="H416" s="235"/>
      <c r="J416" s="246"/>
      <c r="K416" s="137" t="s">
        <v>913</v>
      </c>
      <c r="L416" s="137" t="s">
        <v>872</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x14ac:dyDescent="0.35">
      <c r="F417" s="252"/>
      <c r="H417" s="235"/>
      <c r="J417" s="246"/>
      <c r="K417" s="137" t="s">
        <v>914</v>
      </c>
      <c r="L417" s="137" t="s">
        <v>872</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x14ac:dyDescent="0.3">
      <c r="F418" s="252"/>
      <c r="H418" s="235"/>
      <c r="J418" s="246"/>
      <c r="K418" s="137" t="s">
        <v>915</v>
      </c>
      <c r="L418" s="137" t="s">
        <v>872</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x14ac:dyDescent="0.3">
      <c r="C420" s="138" t="s">
        <v>800</v>
      </c>
      <c r="G420" s="380" t="s">
        <v>916</v>
      </c>
      <c r="H420" s="381"/>
      <c r="I420" s="381"/>
      <c r="J420" s="381"/>
      <c r="K420" s="381"/>
      <c r="L420" s="381"/>
      <c r="M420" s="381"/>
      <c r="N420" s="381"/>
      <c r="O420" s="381"/>
      <c r="P420" s="381"/>
      <c r="Q420" s="381"/>
      <c r="R420" s="381"/>
      <c r="S420" s="381"/>
      <c r="T420" s="381"/>
      <c r="U420" s="381"/>
      <c r="V420" s="139"/>
      <c r="W420" s="139"/>
      <c r="X420" s="139"/>
      <c r="Y420" s="139"/>
      <c r="Z420" s="139"/>
      <c r="AA420" s="139"/>
      <c r="AB420" s="139"/>
    </row>
    <row r="422" spans="3:42" ht="14.25" customHeight="1" x14ac:dyDescent="0.25">
      <c r="H422" s="452" t="s">
        <v>917</v>
      </c>
      <c r="I422" s="453"/>
      <c r="J422" s="453"/>
      <c r="K422" s="453"/>
      <c r="L422" s="453"/>
      <c r="M422" s="453"/>
      <c r="N422" s="454" t="s">
        <v>918</v>
      </c>
      <c r="O422" s="455"/>
      <c r="P422" s="455"/>
      <c r="Q422" s="455"/>
      <c r="R422" s="456"/>
      <c r="S422" s="255" t="s">
        <v>919</v>
      </c>
      <c r="T422" s="255" t="s">
        <v>920</v>
      </c>
      <c r="U422" s="256"/>
      <c r="V422" s="256"/>
      <c r="W422" s="256"/>
      <c r="X422" s="256"/>
      <c r="Y422" s="256"/>
      <c r="Z422" s="256"/>
      <c r="AA422" s="256"/>
      <c r="AB422" s="257"/>
    </row>
    <row r="423" spans="3:42" ht="14.25" customHeight="1" x14ac:dyDescent="0.35">
      <c r="H423" s="448" t="s">
        <v>921</v>
      </c>
      <c r="I423" s="354"/>
      <c r="J423" s="354"/>
      <c r="K423" s="354"/>
      <c r="L423" s="354"/>
      <c r="M423" s="354"/>
      <c r="N423" s="451" t="s">
        <v>922</v>
      </c>
      <c r="O423" s="369"/>
      <c r="P423" s="369"/>
      <c r="Q423" s="369"/>
      <c r="R423" s="369"/>
      <c r="S423" s="259"/>
      <c r="T423" s="259"/>
      <c r="U423" s="260"/>
      <c r="V423" s="260"/>
      <c r="W423" s="260"/>
      <c r="X423" s="260"/>
      <c r="Y423" s="260"/>
      <c r="Z423" s="260"/>
      <c r="AA423" s="260"/>
      <c r="AB423" s="261"/>
    </row>
    <row r="424" spans="3:42" ht="14.25" customHeight="1" x14ac:dyDescent="0.35">
      <c r="H424" s="448" t="s">
        <v>886</v>
      </c>
      <c r="I424" s="354"/>
      <c r="J424" s="354"/>
      <c r="K424" s="354"/>
      <c r="L424" s="354"/>
      <c r="M424" s="354"/>
      <c r="N424" s="451" t="s">
        <v>923</v>
      </c>
      <c r="O424" s="369"/>
      <c r="P424" s="369"/>
      <c r="Q424" s="369"/>
      <c r="R424" s="369"/>
      <c r="S424" s="259"/>
      <c r="T424" s="259"/>
      <c r="U424" s="260"/>
      <c r="V424" s="260"/>
      <c r="W424" s="260"/>
      <c r="X424" s="260"/>
      <c r="Y424" s="260"/>
      <c r="Z424" s="260"/>
      <c r="AA424" s="260"/>
      <c r="AB424" s="261"/>
    </row>
    <row r="425" spans="3:42" ht="14.25" customHeight="1" x14ac:dyDescent="0.35">
      <c r="H425" s="448" t="s">
        <v>890</v>
      </c>
      <c r="I425" s="354"/>
      <c r="J425" s="354"/>
      <c r="K425" s="354"/>
      <c r="L425" s="354"/>
      <c r="M425" s="354"/>
      <c r="N425" s="451" t="s">
        <v>924</v>
      </c>
      <c r="O425" s="369"/>
      <c r="P425" s="369"/>
      <c r="Q425" s="369"/>
      <c r="R425" s="369"/>
      <c r="S425" s="259"/>
      <c r="T425" s="259"/>
      <c r="U425" s="260"/>
      <c r="V425" s="260"/>
      <c r="W425" s="260"/>
      <c r="X425" s="260"/>
      <c r="Y425" s="260"/>
      <c r="Z425" s="260"/>
      <c r="AA425" s="260"/>
      <c r="AB425" s="261"/>
    </row>
    <row r="426" spans="3:42" ht="14.25" customHeight="1" x14ac:dyDescent="0.35">
      <c r="H426" s="448" t="s">
        <v>925</v>
      </c>
      <c r="I426" s="354"/>
      <c r="J426" s="354"/>
      <c r="K426" s="354"/>
      <c r="L426" s="354"/>
      <c r="M426" s="354"/>
      <c r="N426" s="451" t="s">
        <v>924</v>
      </c>
      <c r="O426" s="369"/>
      <c r="P426" s="369"/>
      <c r="Q426" s="369"/>
      <c r="R426" s="369"/>
      <c r="S426" s="262"/>
      <c r="T426" s="262"/>
      <c r="U426"/>
      <c r="V426"/>
      <c r="W426"/>
      <c r="X426"/>
      <c r="Y426"/>
      <c r="Z426"/>
      <c r="AA426"/>
      <c r="AB426"/>
    </row>
    <row r="427" spans="3:42" ht="14.25" customHeight="1" x14ac:dyDescent="0.25">
      <c r="H427" s="448" t="s">
        <v>926</v>
      </c>
      <c r="I427" s="354"/>
      <c r="J427" s="354"/>
      <c r="K427" s="354"/>
      <c r="L427" s="354"/>
      <c r="M427" s="354"/>
      <c r="N427" s="449" t="s">
        <v>927</v>
      </c>
      <c r="O427" s="450"/>
      <c r="P427" s="450"/>
      <c r="Q427" s="450"/>
      <c r="R427" s="450"/>
      <c r="S427" s="263"/>
      <c r="T427" s="263"/>
      <c r="U427" s="256"/>
      <c r="V427" s="256"/>
      <c r="W427" s="256"/>
      <c r="X427" s="256"/>
      <c r="Y427" s="256"/>
      <c r="Z427" s="256"/>
      <c r="AA427" s="256"/>
      <c r="AB427" s="257"/>
    </row>
    <row r="428" spans="3:42" ht="14.25" customHeight="1" x14ac:dyDescent="0.25">
      <c r="H428" s="448" t="s">
        <v>928</v>
      </c>
      <c r="I428" s="354"/>
      <c r="J428" s="354"/>
      <c r="K428" s="354"/>
      <c r="L428" s="354"/>
      <c r="M428" s="354"/>
      <c r="N428" s="449" t="s">
        <v>927</v>
      </c>
      <c r="O428" s="450"/>
      <c r="P428" s="450"/>
      <c r="Q428" s="450"/>
      <c r="R428" s="450"/>
      <c r="S428" s="263"/>
      <c r="T428" s="263"/>
      <c r="U428" s="256"/>
      <c r="V428" s="256"/>
      <c r="W428" s="256"/>
      <c r="X428" s="256"/>
      <c r="Y428" s="256"/>
      <c r="Z428" s="256"/>
      <c r="AA428" s="256"/>
      <c r="AB428" s="257"/>
    </row>
    <row r="429" spans="3:42" ht="14.25" customHeight="1" x14ac:dyDescent="0.25">
      <c r="H429" s="457"/>
      <c r="I429" s="457"/>
      <c r="J429" s="457"/>
      <c r="K429" s="457"/>
      <c r="L429" s="457"/>
      <c r="M429" s="457"/>
      <c r="O429" s="256"/>
      <c r="P429" s="256"/>
      <c r="Q429" s="256"/>
      <c r="R429" s="256"/>
      <c r="S429" s="256"/>
      <c r="T429" s="256"/>
      <c r="U429" s="256"/>
      <c r="V429" s="256"/>
      <c r="W429" s="256"/>
      <c r="X429" s="256"/>
      <c r="Y429" s="256"/>
      <c r="Z429" s="256"/>
      <c r="AA429" s="256"/>
      <c r="AB429" s="257"/>
    </row>
    <row r="430" spans="3:42" ht="14.25" customHeight="1" x14ac:dyDescent="0.25">
      <c r="H430" s="452" t="s">
        <v>929</v>
      </c>
      <c r="I430" s="453"/>
      <c r="J430" s="453"/>
      <c r="K430" s="453"/>
      <c r="L430" s="453"/>
      <c r="M430" s="453"/>
      <c r="N430" s="454" t="s">
        <v>918</v>
      </c>
      <c r="O430" s="455"/>
      <c r="P430" s="455"/>
      <c r="Q430" s="455"/>
      <c r="R430" s="456"/>
      <c r="S430" s="255" t="s">
        <v>919</v>
      </c>
      <c r="T430" s="255" t="s">
        <v>920</v>
      </c>
      <c r="U430" s="256"/>
      <c r="V430" s="256"/>
      <c r="W430" s="256"/>
      <c r="X430" s="256"/>
      <c r="Y430" s="256"/>
      <c r="Z430" s="256"/>
      <c r="AA430" s="256"/>
      <c r="AB430" s="257"/>
    </row>
    <row r="431" spans="3:42" ht="14.25" customHeight="1" x14ac:dyDescent="0.35">
      <c r="H431" s="448" t="s">
        <v>886</v>
      </c>
      <c r="I431" s="354"/>
      <c r="J431" s="354"/>
      <c r="K431" s="354"/>
      <c r="L431" s="354"/>
      <c r="M431" s="355"/>
      <c r="N431" s="451" t="s">
        <v>923</v>
      </c>
      <c r="O431" s="369"/>
      <c r="P431" s="369"/>
      <c r="Q431" s="369"/>
      <c r="R431" s="369"/>
      <c r="S431" s="259"/>
      <c r="T431" s="259"/>
      <c r="U431" s="260"/>
      <c r="V431" s="260"/>
      <c r="W431" s="260"/>
      <c r="X431" s="260"/>
      <c r="Y431" s="260"/>
      <c r="Z431" s="260"/>
      <c r="AA431" s="260"/>
      <c r="AB431" s="261"/>
    </row>
    <row r="432" spans="3:42" ht="14.25" customHeight="1" x14ac:dyDescent="0.35">
      <c r="H432" s="448" t="s">
        <v>890</v>
      </c>
      <c r="I432" s="354"/>
      <c r="J432" s="354"/>
      <c r="K432" s="354"/>
      <c r="L432" s="354"/>
      <c r="M432" s="355"/>
      <c r="N432" s="258" t="s">
        <v>930</v>
      </c>
      <c r="Q432" s="264" t="s">
        <v>931</v>
      </c>
      <c r="R432" s="256"/>
      <c r="S432" s="263"/>
      <c r="T432" s="263"/>
      <c r="U432" s="256"/>
      <c r="V432" s="256"/>
      <c r="W432" s="256"/>
      <c r="X432" s="256"/>
      <c r="Y432" s="256"/>
      <c r="Z432" s="256"/>
      <c r="AA432" s="256"/>
      <c r="AB432" s="257"/>
    </row>
    <row r="433" spans="8:28" ht="14.25" customHeight="1" x14ac:dyDescent="0.35">
      <c r="H433" s="365" t="s">
        <v>932</v>
      </c>
      <c r="I433" s="366"/>
      <c r="J433" s="366"/>
      <c r="K433" s="366"/>
      <c r="L433" s="366"/>
      <c r="M433" s="367"/>
      <c r="N433" s="265"/>
      <c r="O433" s="266"/>
      <c r="P433" s="266"/>
      <c r="Q433" s="256"/>
      <c r="R433" s="257"/>
      <c r="S433" s="256"/>
      <c r="T433" s="263"/>
      <c r="U433" s="256"/>
      <c r="V433" s="256"/>
      <c r="W433" s="256"/>
      <c r="X433" s="256"/>
      <c r="Y433" s="256"/>
      <c r="Z433" s="256"/>
      <c r="AA433" s="256"/>
      <c r="AB433" s="257"/>
    </row>
    <row r="434" spans="8:28" ht="14.25" customHeight="1" x14ac:dyDescent="0.35">
      <c r="H434" s="448" t="s">
        <v>925</v>
      </c>
      <c r="I434" s="354"/>
      <c r="J434" s="354"/>
      <c r="K434" s="354"/>
      <c r="L434" s="354"/>
      <c r="M434" s="355"/>
      <c r="N434" s="451" t="s">
        <v>933</v>
      </c>
      <c r="O434" s="369"/>
      <c r="P434" s="369"/>
      <c r="Q434" s="369"/>
      <c r="R434" s="369"/>
      <c r="S434" s="259"/>
      <c r="T434" s="259"/>
      <c r="U434" s="260"/>
      <c r="V434" s="260"/>
      <c r="W434" s="260"/>
      <c r="X434" s="260"/>
      <c r="Y434" s="260"/>
      <c r="Z434" s="260"/>
      <c r="AA434" s="260"/>
      <c r="AB434" s="261"/>
    </row>
    <row r="435" spans="8:28" ht="14.25" customHeight="1" x14ac:dyDescent="0.25">
      <c r="H435" s="448" t="s">
        <v>926</v>
      </c>
      <c r="I435" s="354"/>
      <c r="J435" s="354"/>
      <c r="K435" s="354"/>
      <c r="L435" s="354"/>
      <c r="M435" s="355"/>
      <c r="N435" s="449" t="s">
        <v>927</v>
      </c>
      <c r="O435" s="450"/>
      <c r="P435" s="450"/>
      <c r="Q435" s="450"/>
      <c r="R435" s="450"/>
      <c r="S435" s="263"/>
      <c r="T435" s="263"/>
      <c r="U435" s="256"/>
      <c r="V435" s="256"/>
      <c r="W435" s="256"/>
      <c r="X435" s="256"/>
      <c r="Y435" s="256"/>
      <c r="Z435" s="256"/>
      <c r="AA435" s="256"/>
      <c r="AB435" s="257"/>
    </row>
    <row r="436" spans="8:28" ht="14.25" customHeight="1" x14ac:dyDescent="0.25">
      <c r="H436" s="448" t="s">
        <v>934</v>
      </c>
      <c r="I436" s="354"/>
      <c r="J436" s="354"/>
      <c r="K436" s="354"/>
      <c r="L436" s="354"/>
      <c r="M436" s="355"/>
      <c r="N436" s="449" t="s">
        <v>927</v>
      </c>
      <c r="O436" s="450"/>
      <c r="P436" s="450"/>
      <c r="Q436" s="450"/>
      <c r="R436" s="450"/>
      <c r="S436" s="263"/>
      <c r="T436" s="263"/>
      <c r="U436" s="256"/>
      <c r="V436" s="256"/>
      <c r="W436" s="256"/>
      <c r="X436" s="256"/>
      <c r="Y436" s="256"/>
      <c r="Z436" s="256"/>
      <c r="AA436" s="256"/>
      <c r="AB436" s="257"/>
    </row>
    <row r="437" spans="8:28" ht="14.25" customHeight="1" x14ac:dyDescent="0.25">
      <c r="H437" s="448" t="s">
        <v>928</v>
      </c>
      <c r="I437" s="354"/>
      <c r="J437" s="354"/>
      <c r="K437" s="354"/>
      <c r="L437" s="354"/>
      <c r="M437" s="355"/>
      <c r="N437" s="449" t="s">
        <v>927</v>
      </c>
      <c r="O437" s="450"/>
      <c r="P437" s="450"/>
      <c r="Q437" s="450"/>
      <c r="R437" s="450"/>
      <c r="S437" s="263"/>
      <c r="T437" s="263"/>
      <c r="U437" s="256"/>
      <c r="V437" s="256"/>
      <c r="W437" s="256"/>
      <c r="X437" s="256"/>
      <c r="Y437" s="256"/>
      <c r="Z437" s="256"/>
      <c r="AA437" s="256"/>
      <c r="AB437" s="257"/>
    </row>
    <row r="438" spans="8:28" ht="14.25" customHeight="1" x14ac:dyDescent="0.25">
      <c r="H438" s="132" t="s">
        <v>935</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6953125" defaultRowHeight="14.5" x14ac:dyDescent="0.35"/>
  <cols>
    <col min="1" max="1" width="54" bestFit="1" customWidth="1"/>
    <col min="2" max="2" width="45.7265625" customWidth="1"/>
    <col min="3" max="3" width="89.26953125" customWidth="1"/>
    <col min="4" max="4" width="17.453125" customWidth="1"/>
    <col min="5" max="5" width="21.54296875" bestFit="1" customWidth="1"/>
    <col min="7" max="7" width="10.26953125" bestFit="1" customWidth="1"/>
    <col min="8" max="9" width="10" bestFit="1" customWidth="1"/>
    <col min="10" max="10" width="10.26953125" bestFit="1" customWidth="1"/>
    <col min="11" max="11" width="10" bestFit="1" customWidth="1"/>
    <col min="15" max="15" width="11" bestFit="1" customWidth="1"/>
  </cols>
  <sheetData>
    <row r="1" spans="1:24" s="1" customFormat="1" x14ac:dyDescent="0.3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3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3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3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3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3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35">
      <c r="A7" t="s">
        <v>40</v>
      </c>
      <c r="B7" t="s">
        <v>590</v>
      </c>
      <c r="C7" t="s">
        <v>591</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592</v>
      </c>
    </row>
    <row r="8" spans="1:24" x14ac:dyDescent="0.35">
      <c r="A8" t="s">
        <v>273</v>
      </c>
      <c r="B8" t="s">
        <v>231</v>
      </c>
      <c r="C8" s="17" t="s">
        <v>512</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35">
      <c r="A9" t="s">
        <v>504</v>
      </c>
      <c r="B9" t="s">
        <v>231</v>
      </c>
      <c r="C9" s="17" t="s">
        <v>512</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505</v>
      </c>
    </row>
    <row r="10" spans="1:24" x14ac:dyDescent="0.35">
      <c r="A10" t="s">
        <v>503</v>
      </c>
      <c r="B10" t="s">
        <v>228</v>
      </c>
      <c r="C10" t="s">
        <v>513</v>
      </c>
      <c r="D10" t="s">
        <v>240</v>
      </c>
      <c r="E10" t="s">
        <v>502</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506</v>
      </c>
    </row>
    <row r="11" spans="1:24" x14ac:dyDescent="0.35">
      <c r="A11" t="s">
        <v>504</v>
      </c>
      <c r="B11" t="s">
        <v>228</v>
      </c>
      <c r="C11" t="s">
        <v>513</v>
      </c>
      <c r="D11" t="s">
        <v>240</v>
      </c>
      <c r="E11" t="s">
        <v>502</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507</v>
      </c>
    </row>
    <row r="12" spans="1:24" s="33" customFormat="1" x14ac:dyDescent="0.35">
      <c r="A12" s="33" t="s">
        <v>301</v>
      </c>
      <c r="B12" s="33" t="s">
        <v>228</v>
      </c>
      <c r="C12" s="33" t="s">
        <v>227</v>
      </c>
      <c r="D12" s="33" t="s">
        <v>240</v>
      </c>
      <c r="E12" s="33" t="s">
        <v>502</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3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511</v>
      </c>
    </row>
    <row r="14" spans="1:24" x14ac:dyDescent="0.3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3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3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3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3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3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3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 x14ac:dyDescent="0.3"/>
  <cols>
    <col min="1" max="1" width="21.26953125" style="37" bestFit="1" customWidth="1"/>
    <col min="2" max="2" width="46.7265625" style="37" customWidth="1"/>
    <col min="3" max="16384" width="8.7265625" style="37"/>
  </cols>
  <sheetData>
    <row r="1" spans="1:33" ht="15" customHeight="1" thickBot="1" x14ac:dyDescent="0.3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489</v>
      </c>
      <c r="D3" s="55" t="s">
        <v>609</v>
      </c>
      <c r="E3" s="55"/>
      <c r="F3" s="55"/>
      <c r="G3" s="55"/>
    </row>
    <row r="4" spans="1:33" ht="15" customHeight="1" x14ac:dyDescent="0.3">
      <c r="C4" s="55" t="s">
        <v>490</v>
      </c>
      <c r="D4" s="55" t="s">
        <v>608</v>
      </c>
      <c r="E4" s="55"/>
      <c r="F4" s="55"/>
      <c r="G4" s="55" t="s">
        <v>607</v>
      </c>
    </row>
    <row r="5" spans="1:33" ht="15" customHeight="1" x14ac:dyDescent="0.3">
      <c r="C5" s="55" t="s">
        <v>491</v>
      </c>
      <c r="D5" s="55" t="s">
        <v>606</v>
      </c>
      <c r="E5" s="55"/>
      <c r="F5" s="55"/>
      <c r="G5" s="55"/>
    </row>
    <row r="6" spans="1:33" ht="15" customHeight="1" x14ac:dyDescent="0.3">
      <c r="C6" s="55" t="s">
        <v>492</v>
      </c>
      <c r="D6" s="55"/>
      <c r="E6" s="55" t="s">
        <v>605</v>
      </c>
      <c r="F6" s="55"/>
      <c r="G6" s="55"/>
    </row>
    <row r="10" spans="1:33" ht="15" customHeight="1" x14ac:dyDescent="0.35">
      <c r="A10" s="43" t="s">
        <v>313</v>
      </c>
      <c r="B10" s="54" t="s">
        <v>43</v>
      </c>
      <c r="AG10" s="51" t="s">
        <v>604</v>
      </c>
    </row>
    <row r="11" spans="1:33" ht="15" customHeight="1" x14ac:dyDescent="0.3">
      <c r="B11" s="53" t="s">
        <v>44</v>
      </c>
      <c r="AG11" s="51" t="s">
        <v>603</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3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3"/>
    <row r="15" spans="1:33" ht="15" customHeight="1" x14ac:dyDescent="0.3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314</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35">
      <c r="A17" s="43" t="s">
        <v>315</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35">
      <c r="A18" s="43" t="s">
        <v>316</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35">
      <c r="A19" s="43" t="s">
        <v>317</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35">
      <c r="A20" s="43" t="s">
        <v>318</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35">
      <c r="A21" s="43" t="s">
        <v>319</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35">
      <c r="A22" s="43" t="s">
        <v>320</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35">
      <c r="A23" s="43" t="s">
        <v>321</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35">
      <c r="A24" s="43" t="s">
        <v>322</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3">
      <c r="A25" s="43" t="s">
        <v>323</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324</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35">
      <c r="A29" s="43" t="s">
        <v>325</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35">
      <c r="A30" s="43" t="s">
        <v>326</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5" x14ac:dyDescent="0.35">
      <c r="A31" s="43" t="s">
        <v>327</v>
      </c>
      <c r="B31" s="42" t="s">
        <v>328</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3">
      <c r="A32" s="43" t="s">
        <v>329</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46" t="s">
        <v>59</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43" t="s">
        <v>330</v>
      </c>
      <c r="B35" s="42" t="s">
        <v>331</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5" x14ac:dyDescent="0.35">
      <c r="A36" s="43" t="s">
        <v>332</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5" x14ac:dyDescent="0.35">
      <c r="A37" s="43" t="s">
        <v>333</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3">
      <c r="A38" s="43" t="s">
        <v>334</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x14ac:dyDescent="0.3">
      <c r="A40" s="43" t="s">
        <v>335</v>
      </c>
      <c r="B40" s="46" t="s">
        <v>336</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600</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46" t="s">
        <v>61</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43" t="s">
        <v>337</v>
      </c>
      <c r="B43" s="42" t="s">
        <v>338</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5" x14ac:dyDescent="0.35">
      <c r="A44" s="43" t="s">
        <v>339</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5" x14ac:dyDescent="0.35">
      <c r="A45" s="43" t="s">
        <v>340</v>
      </c>
      <c r="B45" s="42" t="s">
        <v>341</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5" x14ac:dyDescent="0.35">
      <c r="A46" s="43" t="s">
        <v>342</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5" x14ac:dyDescent="0.35">
      <c r="A47" s="43" t="s">
        <v>343</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5" x14ac:dyDescent="0.35">
      <c r="A48" s="43" t="s">
        <v>344</v>
      </c>
      <c r="B48" s="42" t="s">
        <v>345</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5" x14ac:dyDescent="0.35">
      <c r="A49" s="43" t="s">
        <v>346</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35">
      <c r="A50" s="43" t="s">
        <v>347</v>
      </c>
      <c r="B50" s="42" t="s">
        <v>348</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3">
      <c r="A51" s="43" t="s">
        <v>349</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599</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43" t="s">
        <v>350</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35">
      <c r="A55" s="43" t="s">
        <v>351</v>
      </c>
      <c r="B55" s="42" t="s">
        <v>598</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35">
      <c r="A56" s="43" t="s">
        <v>352</v>
      </c>
      <c r="B56" s="42" t="s">
        <v>353</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35">
      <c r="A57" s="43" t="s">
        <v>354</v>
      </c>
      <c r="B57" s="42" t="s">
        <v>355</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35">
      <c r="A58" s="43" t="s">
        <v>356</v>
      </c>
      <c r="B58" s="42" t="s">
        <v>357</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35">
      <c r="A59" s="43" t="s">
        <v>358</v>
      </c>
      <c r="B59" s="42" t="s">
        <v>359</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35">
      <c r="A60" s="43" t="s">
        <v>360</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361</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35">
      <c r="A65" s="43" t="s">
        <v>362</v>
      </c>
      <c r="B65" s="42" t="s">
        <v>598</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5" x14ac:dyDescent="0.35">
      <c r="A66" s="43" t="s">
        <v>363</v>
      </c>
      <c r="B66" s="42" t="s">
        <v>353</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35">
      <c r="A67" s="43" t="s">
        <v>364</v>
      </c>
      <c r="B67" s="42" t="s">
        <v>355</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35">
      <c r="A68" s="43" t="s">
        <v>365</v>
      </c>
      <c r="B68" s="42" t="s">
        <v>357</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35">
      <c r="A69" s="43" t="s">
        <v>366</v>
      </c>
      <c r="B69" s="42" t="s">
        <v>359</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35">
      <c r="A70" s="43" t="s">
        <v>367</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35"/>
    <row r="72" spans="1:33" ht="15" customHeight="1" x14ac:dyDescent="0.3">
      <c r="B72" s="39" t="s">
        <v>545</v>
      </c>
    </row>
    <row r="73" spans="1:33" x14ac:dyDescent="0.3">
      <c r="B73" s="38" t="s">
        <v>527</v>
      </c>
    </row>
    <row r="74" spans="1:33" ht="15" customHeight="1" x14ac:dyDescent="0.3">
      <c r="B74" s="38" t="s">
        <v>68</v>
      </c>
    </row>
    <row r="75" spans="1:33" ht="15" customHeight="1" x14ac:dyDescent="0.3">
      <c r="B75" s="38" t="s">
        <v>597</v>
      </c>
    </row>
    <row r="76" spans="1:33" ht="15" customHeight="1" x14ac:dyDescent="0.3">
      <c r="B76" s="38" t="s">
        <v>69</v>
      </c>
    </row>
    <row r="77" spans="1:33" ht="15" customHeight="1" x14ac:dyDescent="0.3">
      <c r="B77" s="38" t="s">
        <v>529</v>
      </c>
    </row>
    <row r="78" spans="1:33" ht="15" customHeight="1" x14ac:dyDescent="0.3">
      <c r="B78" s="38" t="s">
        <v>596</v>
      </c>
    </row>
    <row r="79" spans="1:33" x14ac:dyDescent="0.3">
      <c r="B79" s="38" t="s">
        <v>71</v>
      </c>
    </row>
    <row r="80" spans="1:33" ht="15" customHeight="1" x14ac:dyDescent="0.3">
      <c r="B80" s="38" t="s">
        <v>530</v>
      </c>
    </row>
    <row r="81" spans="2:2" x14ac:dyDescent="0.3">
      <c r="B81" s="38" t="s">
        <v>531</v>
      </c>
    </row>
    <row r="82" spans="2:2" ht="15" customHeight="1" x14ac:dyDescent="0.3">
      <c r="B82" s="38" t="s">
        <v>532</v>
      </c>
    </row>
    <row r="83" spans="2:2" ht="15" customHeight="1" x14ac:dyDescent="0.3">
      <c r="B83" s="38" t="s">
        <v>533</v>
      </c>
    </row>
    <row r="84" spans="2:2" ht="15" customHeight="1" x14ac:dyDescent="0.3">
      <c r="B84" s="38" t="s">
        <v>534</v>
      </c>
    </row>
    <row r="85" spans="2:2" ht="15" customHeight="1" x14ac:dyDescent="0.3">
      <c r="B85" s="38" t="s">
        <v>535</v>
      </c>
    </row>
    <row r="86" spans="2:2" ht="15" customHeight="1" x14ac:dyDescent="0.3">
      <c r="B86" s="38" t="s">
        <v>192</v>
      </c>
    </row>
    <row r="87" spans="2:2" ht="15" customHeight="1" x14ac:dyDescent="0.3">
      <c r="B87" s="38" t="s">
        <v>72</v>
      </c>
    </row>
    <row r="88" spans="2:2" ht="15" customHeight="1" x14ac:dyDescent="0.3">
      <c r="B88" s="38" t="s">
        <v>536</v>
      </c>
    </row>
    <row r="89" spans="2:2" ht="15" customHeight="1" x14ac:dyDescent="0.3">
      <c r="B89" s="38" t="s">
        <v>595</v>
      </c>
    </row>
    <row r="90" spans="2:2" ht="15" customHeight="1" x14ac:dyDescent="0.3">
      <c r="B90" s="38" t="s">
        <v>73</v>
      </c>
    </row>
    <row r="91" spans="2:2" ht="15" customHeight="1" x14ac:dyDescent="0.3">
      <c r="B91" s="38" t="s">
        <v>538</v>
      </c>
    </row>
    <row r="92" spans="2:2" x14ac:dyDescent="0.3">
      <c r="B92" s="38" t="s">
        <v>539</v>
      </c>
    </row>
    <row r="93" spans="2:2" ht="15" customHeight="1" x14ac:dyDescent="0.3">
      <c r="B93" s="38" t="s">
        <v>74</v>
      </c>
    </row>
    <row r="94" spans="2:2" ht="15" customHeight="1" x14ac:dyDescent="0.3">
      <c r="B94" s="38" t="s">
        <v>540</v>
      </c>
    </row>
    <row r="95" spans="2:2" ht="15" customHeight="1" x14ac:dyDescent="0.3">
      <c r="B95" s="38" t="s">
        <v>541</v>
      </c>
    </row>
    <row r="96" spans="2:2" ht="15" customHeight="1" x14ac:dyDescent="0.3">
      <c r="B96" s="38" t="s">
        <v>542</v>
      </c>
    </row>
    <row r="97" spans="2:33" ht="15" customHeight="1" x14ac:dyDescent="0.3">
      <c r="B97" s="38" t="s">
        <v>543</v>
      </c>
    </row>
    <row r="98" spans="2:33" ht="15" customHeight="1" x14ac:dyDescent="0.3">
      <c r="B98" s="38" t="s">
        <v>544</v>
      </c>
    </row>
    <row r="99" spans="2:33" ht="15" customHeight="1" x14ac:dyDescent="0.3">
      <c r="B99" s="38" t="s">
        <v>594</v>
      </c>
    </row>
    <row r="100" spans="2:33" ht="15" customHeight="1" x14ac:dyDescent="0.3">
      <c r="B100" s="38" t="s">
        <v>593</v>
      </c>
    </row>
    <row r="103" spans="2:33" ht="15" customHeight="1" x14ac:dyDescent="0.3"/>
    <row r="104" spans="2:33" ht="15" customHeight="1" x14ac:dyDescent="0.3"/>
    <row r="105" spans="2:33" ht="15" customHeight="1" x14ac:dyDescent="0.3"/>
    <row r="106" spans="2:33" ht="15" customHeight="1" x14ac:dyDescent="0.3"/>
    <row r="107" spans="2:33" ht="15" customHeight="1" x14ac:dyDescent="0.3"/>
    <row r="108" spans="2:33" ht="15" customHeight="1" x14ac:dyDescent="0.3"/>
    <row r="109" spans="2:33" ht="15" customHeight="1" x14ac:dyDescent="0.3"/>
    <row r="110" spans="2:33" ht="15" customHeight="1" x14ac:dyDescent="0.3"/>
    <row r="111" spans="2:33" ht="15" customHeight="1" x14ac:dyDescent="0.3"/>
    <row r="112" spans="2:33" ht="15" customHeight="1" x14ac:dyDescent="0.3">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10" spans="2:33" ht="15" customHeight="1" x14ac:dyDescent="0.3"/>
    <row r="511" spans="2:33" ht="15" customHeight="1" x14ac:dyDescent="0.3">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7"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6" ht="15" customHeight="1" x14ac:dyDescent="0.3"/>
    <row r="627" ht="15" customHeight="1" x14ac:dyDescent="0.3"/>
    <row r="628" ht="15" customHeight="1" x14ac:dyDescent="0.3"/>
    <row r="629" ht="15" customHeight="1" x14ac:dyDescent="0.3"/>
    <row r="630"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9"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60"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2" ht="15" customHeight="1" x14ac:dyDescent="0.3"/>
    <row r="783" ht="15" customHeight="1" x14ac:dyDescent="0.3"/>
    <row r="784" ht="15" customHeight="1" x14ac:dyDescent="0.3"/>
    <row r="785" ht="15" customHeight="1" x14ac:dyDescent="0.3"/>
    <row r="787" ht="15" customHeight="1" x14ac:dyDescent="0.3"/>
    <row r="788" ht="15" customHeight="1" x14ac:dyDescent="0.3"/>
    <row r="789" ht="15" customHeight="1" x14ac:dyDescent="0.3"/>
    <row r="790"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6" ht="15" customHeight="1" x14ac:dyDescent="0.3"/>
    <row r="817" ht="15" customHeight="1" x14ac:dyDescent="0.3"/>
    <row r="818" ht="15" customHeight="1" x14ac:dyDescent="0.3"/>
    <row r="819" ht="15" customHeight="1" x14ac:dyDescent="0.3"/>
    <row r="820" ht="15" customHeight="1" x14ac:dyDescent="0.3"/>
    <row r="822" ht="15" customHeight="1" x14ac:dyDescent="0.3"/>
    <row r="823"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40"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7" ht="15" customHeight="1" x14ac:dyDescent="0.3"/>
    <row r="858" ht="15" customHeight="1" x14ac:dyDescent="0.3"/>
    <row r="859" ht="15" customHeight="1" x14ac:dyDescent="0.3"/>
    <row r="860" ht="15" customHeight="1" x14ac:dyDescent="0.3"/>
    <row r="861"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7"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50"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9"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500" spans="2:33" ht="15" customHeight="1" x14ac:dyDescent="0.3"/>
    <row r="1501" spans="2:33" ht="15" customHeight="1" x14ac:dyDescent="0.3"/>
    <row r="1502" spans="2:33" ht="15" customHeight="1" x14ac:dyDescent="0.3">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2" ht="15" customHeight="1" x14ac:dyDescent="0.3"/>
    <row r="1583" ht="15" customHeight="1" x14ac:dyDescent="0.3"/>
    <row r="1584" ht="15" customHeight="1" x14ac:dyDescent="0.3"/>
    <row r="1585" ht="15" customHeight="1" x14ac:dyDescent="0.3"/>
    <row r="1587" ht="15" customHeight="1" x14ac:dyDescent="0.3"/>
    <row r="1588" ht="15" customHeight="1" x14ac:dyDescent="0.3"/>
    <row r="1589" ht="15" customHeight="1" x14ac:dyDescent="0.3"/>
    <row r="1590" ht="15" customHeight="1" x14ac:dyDescent="0.3"/>
    <row r="1592" ht="15" customHeight="1" x14ac:dyDescent="0.3"/>
    <row r="1594" ht="15" customHeight="1" x14ac:dyDescent="0.3"/>
    <row r="1595" ht="15" customHeight="1" x14ac:dyDescent="0.3"/>
    <row r="1596" ht="15" customHeight="1" x14ac:dyDescent="0.3"/>
    <row r="1597"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5"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6"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7" spans="2:33" ht="15" customHeight="1" x14ac:dyDescent="0.3"/>
    <row r="1698" spans="2:33" ht="15" customHeight="1" x14ac:dyDescent="0.3">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1" ht="15" customHeight="1" x14ac:dyDescent="0.3"/>
    <row r="1863" ht="15" customHeight="1" x14ac:dyDescent="0.3"/>
    <row r="1864" ht="15" customHeight="1" x14ac:dyDescent="0.3"/>
    <row r="1865" ht="15" customHeight="1" x14ac:dyDescent="0.3"/>
    <row r="1867" ht="15" customHeight="1" x14ac:dyDescent="0.3"/>
    <row r="1868" ht="15" customHeight="1" x14ac:dyDescent="0.3"/>
    <row r="1869" ht="15" customHeight="1" x14ac:dyDescent="0.3"/>
    <row r="1870" ht="15" customHeight="1" x14ac:dyDescent="0.3"/>
    <row r="1872" ht="15" customHeight="1" x14ac:dyDescent="0.3"/>
    <row r="1873" ht="15" customHeight="1" x14ac:dyDescent="0.3"/>
    <row r="1874" ht="15" customHeight="1" x14ac:dyDescent="0.3"/>
    <row r="1875" ht="15" customHeight="1" x14ac:dyDescent="0.3"/>
    <row r="1876"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8" ht="15" customHeight="1" x14ac:dyDescent="0.3"/>
    <row r="1889" ht="15" customHeight="1" x14ac:dyDescent="0.3"/>
    <row r="1890" ht="15" customHeight="1" x14ac:dyDescent="0.3"/>
    <row r="1891"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3" ht="15" customHeight="1" x14ac:dyDescent="0.3"/>
    <row r="1904" ht="15" customHeight="1" x14ac:dyDescent="0.3"/>
    <row r="1905" ht="15" customHeight="1" x14ac:dyDescent="0.3"/>
    <row r="1906" ht="15" customHeight="1" x14ac:dyDescent="0.3"/>
    <row r="1907" ht="15" customHeight="1" x14ac:dyDescent="0.3"/>
    <row r="1909" ht="15" customHeight="1" x14ac:dyDescent="0.3"/>
    <row r="1910" ht="15" customHeight="1" x14ac:dyDescent="0.3"/>
    <row r="1911" ht="15" customHeight="1" x14ac:dyDescent="0.3"/>
    <row r="1912" ht="15" customHeight="1" x14ac:dyDescent="0.3"/>
    <row r="1913" ht="15" customHeight="1" x14ac:dyDescent="0.3"/>
    <row r="1915" ht="15" customHeight="1" x14ac:dyDescent="0.3"/>
    <row r="1916" ht="15" customHeight="1" x14ac:dyDescent="0.3"/>
    <row r="1917" ht="15" customHeight="1" x14ac:dyDescent="0.3"/>
    <row r="1919" ht="15" customHeight="1" x14ac:dyDescent="0.3"/>
    <row r="1920" ht="15" customHeight="1" x14ac:dyDescent="0.3"/>
    <row r="1921" ht="15" customHeight="1" x14ac:dyDescent="0.3"/>
    <row r="1922"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3" ht="15" customHeight="1" x14ac:dyDescent="0.3"/>
    <row r="1934" ht="15" customHeight="1" x14ac:dyDescent="0.3"/>
    <row r="1935"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4" ht="15" customHeight="1" x14ac:dyDescent="0.3"/>
    <row r="1985" ht="15" customHeight="1" x14ac:dyDescent="0.3"/>
    <row r="1986" ht="15" customHeight="1" x14ac:dyDescent="0.3"/>
    <row r="1988"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4" ht="15" customHeight="1" x14ac:dyDescent="0.3"/>
    <row r="2006" ht="15" customHeight="1" x14ac:dyDescent="0.3"/>
    <row r="2008" ht="15" customHeight="1" x14ac:dyDescent="0.3"/>
    <row r="2009"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7" ht="15" customHeight="1" x14ac:dyDescent="0.3"/>
    <row r="2108"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1" ht="15" customHeight="1" x14ac:dyDescent="0.3"/>
    <row r="2133" ht="15" customHeight="1" x14ac:dyDescent="0.3"/>
    <row r="2134"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8" spans="2:33" ht="15" customHeight="1" x14ac:dyDescent="0.3"/>
    <row r="2151" spans="2:33" ht="15" customHeight="1" x14ac:dyDescent="0.3"/>
    <row r="2152" spans="2:33" ht="15" customHeight="1" x14ac:dyDescent="0.3"/>
    <row r="2153" spans="2:33" ht="15" customHeight="1" x14ac:dyDescent="0.3">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60" ht="15" customHeight="1" x14ac:dyDescent="0.3"/>
    <row r="2261" ht="15" customHeight="1" x14ac:dyDescent="0.3"/>
    <row r="2262" ht="15" customHeight="1" x14ac:dyDescent="0.3"/>
    <row r="2264" ht="15" customHeight="1" x14ac:dyDescent="0.3"/>
    <row r="2266" ht="15" customHeight="1" x14ac:dyDescent="0.3"/>
    <row r="2267" ht="15" customHeight="1" x14ac:dyDescent="0.3"/>
    <row r="2268" ht="15" customHeight="1" x14ac:dyDescent="0.3"/>
    <row r="2269" ht="15" customHeight="1" x14ac:dyDescent="0.3"/>
    <row r="2271"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2" ht="15" customHeight="1" x14ac:dyDescent="0.3"/>
    <row r="2284" ht="15" customHeight="1" x14ac:dyDescent="0.3"/>
    <row r="2285" ht="15" customHeight="1" x14ac:dyDescent="0.3"/>
    <row r="2286"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301" ht="15" customHeight="1" x14ac:dyDescent="0.3"/>
    <row r="2302" ht="15" customHeight="1" x14ac:dyDescent="0.3"/>
    <row r="2303"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7" ht="15" customHeight="1" x14ac:dyDescent="0.3"/>
    <row r="2459" ht="15" customHeight="1" x14ac:dyDescent="0.3"/>
    <row r="2461" ht="15" customHeight="1" x14ac:dyDescent="0.3"/>
    <row r="2462" ht="15" customHeight="1" x14ac:dyDescent="0.3"/>
    <row r="2463" ht="15" customHeight="1" x14ac:dyDescent="0.3"/>
    <row r="2464" ht="15" customHeight="1" x14ac:dyDescent="0.3"/>
    <row r="2465"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6" ht="15" customHeight="1" x14ac:dyDescent="0.3"/>
    <row r="2488" ht="15" customHeight="1" x14ac:dyDescent="0.3"/>
    <row r="2489" ht="15" customHeight="1" x14ac:dyDescent="0.3"/>
    <row r="2490" ht="15" customHeight="1" x14ac:dyDescent="0.3"/>
    <row r="2491" ht="15" customHeight="1" x14ac:dyDescent="0.3"/>
    <row r="2492" ht="15" customHeight="1" x14ac:dyDescent="0.3"/>
    <row r="2495" ht="15" customHeight="1" x14ac:dyDescent="0.3"/>
    <row r="2496"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5" ht="15" customHeight="1" x14ac:dyDescent="0.3"/>
    <row r="2576" ht="15" customHeight="1" x14ac:dyDescent="0.3"/>
    <row r="2577" ht="15" customHeight="1" x14ac:dyDescent="0.3"/>
    <row r="2578" ht="15" customHeight="1" x14ac:dyDescent="0.3"/>
    <row r="2579"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5" spans="2:33" ht="15" customHeight="1" x14ac:dyDescent="0.3"/>
    <row r="2596" spans="2:33" ht="15" customHeight="1" x14ac:dyDescent="0.3"/>
    <row r="2597" spans="2:33" ht="15" customHeight="1" x14ac:dyDescent="0.3"/>
    <row r="2598" spans="2:33" ht="15" customHeight="1" x14ac:dyDescent="0.3">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8" ht="15" customHeight="1" x14ac:dyDescent="0.3"/>
    <row r="2789" ht="15" customHeight="1" x14ac:dyDescent="0.3"/>
    <row r="2790" ht="15" customHeight="1" x14ac:dyDescent="0.3"/>
    <row r="2791"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4" ht="15" customHeight="1" x14ac:dyDescent="0.3"/>
    <row r="2805" ht="15" customHeight="1" x14ac:dyDescent="0.3"/>
    <row r="2806" ht="15" customHeight="1" x14ac:dyDescent="0.3"/>
    <row r="2807"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5" ht="15" customHeight="1" x14ac:dyDescent="0.3"/>
    <row r="2826" ht="15" customHeight="1" x14ac:dyDescent="0.3"/>
    <row r="2827" ht="15" customHeight="1" x14ac:dyDescent="0.3"/>
    <row r="2828"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3"/>
    <row r="2839" spans="2:33" ht="15" customHeight="1" x14ac:dyDescent="0.3"/>
    <row r="2840" spans="2:33" ht="15" customHeight="1" x14ac:dyDescent="0.3"/>
    <row r="2841" spans="2:33" ht="15" customHeight="1" x14ac:dyDescent="0.3"/>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About</vt:lpstr>
      <vt:lpstr>Inflation Reduction Act - Elec</vt:lpstr>
      <vt:lpstr>Hydrogen</vt:lpstr>
      <vt:lpstr>Inflation Reduction Act - Hydgn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2025-03-25T18:01:43Z</dcterms:modified>
</cp:coreProperties>
</file>