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geoeng\ERWD\"/>
    </mc:Choice>
  </mc:AlternateContent>
  <xr:revisionPtr revIDLastSave="0" documentId="13_ncr:1_{6EEFD6F9-AC62-4988-8549-5C72F21AA39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" r:id="rId1"/>
    <sheet name="Fuhrman data" sheetId="7" r:id="rId2"/>
    <sheet name="ERWD-potential" sheetId="3" r:id="rId3"/>
    <sheet name="ERWD-energyintensity" sheetId="5" r:id="rId4"/>
    <sheet name="ERWD-capex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I2" i="3" s="1" a="1"/>
  <c r="I2" i="3" s="1"/>
  <c r="J2" i="3" s="1" a="1"/>
  <c r="J2" i="3" s="1"/>
  <c r="K2" i="3" s="1" a="1"/>
  <c r="K2" i="3" s="1"/>
  <c r="G2" i="3" a="1"/>
  <c r="G2" i="3" s="1"/>
  <c r="F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L2" i="3"/>
  <c r="G2" i="5" l="1"/>
  <c r="H2" i="5"/>
  <c r="I2" i="5"/>
  <c r="J2" i="5"/>
  <c r="K2" i="5"/>
  <c r="L2" i="5"/>
  <c r="M2" i="5"/>
  <c r="O2" i="5"/>
  <c r="AA2" i="5"/>
  <c r="AB2" i="5"/>
  <c r="AC2" i="5"/>
  <c r="AD2" i="5"/>
  <c r="AE2" i="5"/>
  <c r="AF2" i="5"/>
  <c r="C2" i="5"/>
  <c r="B2" i="5"/>
  <c r="N2" i="5" s="1"/>
  <c r="AF2" i="6"/>
  <c r="B2" i="6"/>
  <c r="D2" i="5" l="1"/>
  <c r="Z2" i="5"/>
  <c r="F2" i="5"/>
  <c r="Y2" i="5"/>
  <c r="E2" i="5"/>
  <c r="X2" i="5"/>
  <c r="W2" i="5"/>
  <c r="V2" i="5"/>
  <c r="U2" i="5"/>
  <c r="T2" i="5"/>
  <c r="S2" i="5"/>
  <c r="R2" i="5"/>
  <c r="Q2" i="5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P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<sst xmlns="http://schemas.openxmlformats.org/spreadsheetml/2006/main" count="35" uniqueCount="35">
  <si>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Sources:</t>
  </si>
  <si>
    <t>metric tons/yr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</si>
  <si>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</si>
  <si>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</si>
  <si>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</si>
  <si>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</si>
  <si>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</si>
  <si>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</si>
  <si>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</si>
  <si>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</si>
  <si>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</si>
  <si>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</si>
  <si>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</si>
  <si>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</si>
  <si>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</si>
  <si>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</si>
  <si>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</si>
  <si>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</si>
  <si>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</si>
  <si>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</si>
  <si>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Potential</t>
  </si>
  <si>
    <t>https://www.nature.com/articles/s41558-023-01604-9</t>
  </si>
  <si>
    <t>Fuhrman et al.</t>
  </si>
  <si>
    <t>Diverse carbon dioxide removal approaches could reduce impacts on the energy-water-land system</t>
  </si>
  <si>
    <t>Supplemental information, Figure 9</t>
  </si>
  <si>
    <t>We report the US specific cost and potential.</t>
  </si>
  <si>
    <t>USA representative cost per ton</t>
  </si>
  <si>
    <t>Total potential</t>
  </si>
  <si>
    <t>2020 to 2012 USD</t>
  </si>
  <si>
    <t>2020 cost adder (declines to 0 by 2050 in Fuhrman et al), Supplementary Table 3</t>
  </si>
  <si>
    <t>Best estimate, electrical energy inputs (GJ/tCO2), Supplemental Table 4</t>
  </si>
  <si>
    <t>BTU per GJ</t>
  </si>
  <si>
    <t>ERWD Enhanced Rock Weathering Potential</t>
  </si>
  <si>
    <t>ERWD Enhanced Rock Weathering Energy Intensity</t>
  </si>
  <si>
    <t>ERWD Enhanced Rock Weathering Amortized CapEx and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</si>
</sst>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</xdr:row>
      <xdr:rowOff>19050</xdr:rowOff>
    </xdr:from>
    <xdr:to>
      <xdr:col>6</xdr:col>
      <xdr:colOff>438945</xdr:colOff>
      <xdr:row>29</xdr:row>
      <xdr:rowOff>181556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C9408-8510-9476-05A0-D1CA178F2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24050"/>
          <a:ext cx="5696745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13" sqref="C13"/>
    </sheetView>
  </sheetViews>
  <sheetFormatPr defaultRowHeight="15" x14ac:dyDescent="0.25"/>
  <cols>
    <col min="1" max="1" width="20.85546875" customWidth="1"/>
    <col min="2" max="2" width="47.140625" customWidth="1"/>
  </cols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s="3" t="s">
        <v>20</v>
      </c>
    </row>
    <row r="6" spans="1:2" x14ac:dyDescent="0.25">
      <c r="B6" t="s">
        <v>22</v>
      </c>
    </row>
    <row r="7" spans="1:2" x14ac:dyDescent="0.25">
      <c r="B7" s="5">
        <v>2023</v>
      </c>
    </row>
    <row r="8" spans="1:2" ht="30" x14ac:dyDescent="0.25">
      <c r="B8" s="7" t="s">
        <v>23</v>
      </c>
    </row>
    <row r="9" spans="1:2" x14ac:dyDescent="0.25">
      <c r="B9" s="4" t="s">
        <v>21</v>
      </c>
    </row>
    <row r="10" spans="1:2" x14ac:dyDescent="0.25">
      <c r="B10" t="s">
        <v>24</v>
      </c>
    </row>
    <row r="12" spans="1:2" x14ac:dyDescent="0.25">
      <c r="A12" s="1" t="s">
        <v>5</v>
      </c>
    </row>
    <row r="13" spans="1:2" x14ac:dyDescent="0.25">
      <c r="A13" t="s">
        <v>25</v>
      </c>
    </row>
    <row r="16" spans="1:2" x14ac:dyDescent="0.25">
      <c r="A16" s="1" t="s">
        <v>19</v>
      </c>
    </row>
    <row r="17" spans="1:2" x14ac:dyDescent="0.25">
      <c r="A17" t="s">
        <v>17</v>
      </c>
    </row>
    <row r="18" spans="1:2" x14ac:dyDescent="0.25">
      <c r="A18" t="s">
        <v>18</v>
      </c>
    </row>
    <row r="20" spans="1:2" x14ac:dyDescent="0.25">
      <c r="A20" t="s">
        <v>28</v>
      </c>
    </row>
    <row r="21" spans="1:2" x14ac:dyDescent="0.25">
      <c r="A21">
        <v>0.88711067149387013</v>
      </c>
    </row>
    <row r="23" spans="1:2" x14ac:dyDescent="0.25">
      <c r="A23" t="s">
        <v>31</v>
      </c>
      <c r="B23">
        <v>947817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B7"/>
  <sheetViews>
    <sheetView workbookViewId="0">
      <selection activeCell="A5" sqref="A5"/>
    </sheetView>
  </sheetViews>
  <sheetFormatPr defaultRowHeight="15" x14ac:dyDescent="0.25"/>
  <cols>
    <col min="1" max="1" width="30.5703125" customWidth="1"/>
    <col min="4" max="5" width="11.85546875" bestFit="1" customWidth="1"/>
  </cols>
  <sheetData>
    <row r="1" spans="1:2" x14ac:dyDescent="0.25">
      <c r="A1" t="s">
        <v>26</v>
      </c>
      <c r="B1">
        <v>150</v>
      </c>
    </row>
    <row r="2" spans="1:2" ht="45" x14ac:dyDescent="0.25">
      <c r="A2" s="7" t="s">
        <v>29</v>
      </c>
      <c r="B2">
        <v>138</v>
      </c>
    </row>
    <row r="3" spans="1:2" x14ac:dyDescent="0.25">
      <c r="A3" s="7" t="s">
        <v>27</v>
      </c>
      <c r="B3">
        <v>700</v>
      </c>
    </row>
    <row r="4" spans="1:2" ht="45" x14ac:dyDescent="0.25">
      <c r="A4" s="7" t="s">
        <v>30</v>
      </c>
      <c r="B4">
        <v>0.66</v>
      </c>
    </row>
    <row r="5" spans="1:2" x14ac:dyDescent="0.25">
      <c r="A5" s="7"/>
    </row>
    <row r="7" spans="1:2" x14ac:dyDescent="0.25">
      <c r="A7" s="7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workbookViewId="0">
      <selection activeCell="G2" sqref="G2:K2"/>
    </sheetView>
  </sheetViews>
  <sheetFormatPr defaultRowHeight="15" x14ac:dyDescent="0.25"/>
  <cols>
    <col min="1" max="1" width="19.85546875" customWidth="1"/>
    <col min="2" max="21" width="9.42578125" bestFit="1" customWidth="1"/>
    <col min="22" max="22" width="10.85546875" bestFit="1" customWidth="1"/>
    <col min="23" max="32" width="9.42578125" bestFit="1" customWidth="1"/>
  </cols>
  <sheetData>
    <row r="1" spans="1:32" x14ac:dyDescent="0.25">
      <c r="A1" s="2" t="s">
        <v>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16</v>
      </c>
      <c r="B2" s="8">
        <v>0</v>
      </c>
      <c r="C2" s="8">
        <v>0</v>
      </c>
      <c r="D2" s="8">
        <v>0</v>
      </c>
      <c r="E2" s="8">
        <v>0</v>
      </c>
      <c r="F2" s="8">
        <f>E2</f>
        <v>0</v>
      </c>
      <c r="G2" s="8" cm="1">
        <f t="array" ref="G2">TREND($L$2-$F$2)/COUNT($G$1:$L$1)+F2</f>
        <v>116666666.66666667</v>
      </c>
      <c r="H2" s="8" cm="1">
        <f t="array" ref="H2">TREND($L$2-$F$2)/COUNT($G$1:$L$1)+G2</f>
        <v>233333333.33333334</v>
      </c>
      <c r="I2" s="8" cm="1">
        <f t="array" ref="I2">TREND($L$2-$F$2)/COUNT($G$1:$L$1)+H2</f>
        <v>350000000</v>
      </c>
      <c r="J2" s="8" cm="1">
        <f t="array" ref="J2">TREND($L$2-$F$2)/COUNT($G$1:$L$1)+I2</f>
        <v>466666666.66666669</v>
      </c>
      <c r="K2" s="8" cm="1">
        <f t="array" ref="K2">TREND($L$2-$F$2)/COUNT($G$1:$L$1)+J2</f>
        <v>583333333.33333337</v>
      </c>
      <c r="L2" s="8">
        <f>'Fuhrman data'!$B$3*10^6</f>
        <v>700000000</v>
      </c>
      <c r="M2" s="8">
        <f>'Fuhrman data'!$B$3*10^6</f>
        <v>700000000</v>
      </c>
      <c r="N2" s="8">
        <f>'Fuhrman data'!$B$3*10^6</f>
        <v>700000000</v>
      </c>
      <c r="O2" s="8">
        <f>'Fuhrman data'!$B$3*10^6</f>
        <v>700000000</v>
      </c>
      <c r="P2" s="8">
        <f>'Fuhrman data'!$B$3*10^6</f>
        <v>700000000</v>
      </c>
      <c r="Q2" s="8">
        <f>'Fuhrman data'!$B$3*10^6</f>
        <v>700000000</v>
      </c>
      <c r="R2" s="8">
        <f>'Fuhrman data'!$B$3*10^6</f>
        <v>700000000</v>
      </c>
      <c r="S2" s="8">
        <f>'Fuhrman data'!$B$3*10^6</f>
        <v>700000000</v>
      </c>
      <c r="T2" s="8">
        <f>'Fuhrman data'!$B$3*10^6</f>
        <v>700000000</v>
      </c>
      <c r="U2" s="8">
        <f>'Fuhrman data'!$B$3*10^6</f>
        <v>700000000</v>
      </c>
      <c r="V2" s="8">
        <f>'Fuhrman data'!$B$3*10^6</f>
        <v>700000000</v>
      </c>
      <c r="W2" s="8">
        <f>'Fuhrman data'!$B$3*10^6</f>
        <v>700000000</v>
      </c>
      <c r="X2" s="8">
        <f>'Fuhrman data'!$B$3*10^6</f>
        <v>700000000</v>
      </c>
      <c r="Y2" s="8">
        <f>'Fuhrman data'!$B$3*10^6</f>
        <v>700000000</v>
      </c>
      <c r="Z2" s="8">
        <f>'Fuhrman data'!$B$3*10^6</f>
        <v>700000000</v>
      </c>
      <c r="AA2" s="8">
        <f>'Fuhrman data'!$B$3*10^6</f>
        <v>700000000</v>
      </c>
      <c r="AB2" s="8">
        <f>'Fuhrman data'!$B$3*10^6</f>
        <v>700000000</v>
      </c>
      <c r="AC2" s="8">
        <f>'Fuhrman data'!$B$3*10^6</f>
        <v>700000000</v>
      </c>
      <c r="AD2" s="8">
        <f>'Fuhrman data'!$B$3*10^6</f>
        <v>700000000</v>
      </c>
      <c r="AE2" s="8">
        <f>'Fuhrman data'!$B$3*10^6</f>
        <v>700000000</v>
      </c>
      <c r="AF2" s="8">
        <f>'Fuhrman data'!$B$3*10^6</f>
        <v>700000000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F11"/>
  <sheetViews>
    <sheetView topLeftCell="E1" workbookViewId="0">
      <selection activeCell="C2" sqref="C2:AF2"/>
    </sheetView>
  </sheetViews>
  <sheetFormatPr defaultRowHeight="15" x14ac:dyDescent="0.25"/>
  <cols>
    <col min="1" max="1" width="24.7109375" customWidth="1"/>
  </cols>
  <sheetData>
    <row r="1" spans="1:32" x14ac:dyDescent="0.25">
      <c r="A1" s="2" t="s">
        <v>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6</v>
      </c>
      <c r="B2" s="6">
        <f>'Fuhrman data'!B4*About!B23</f>
        <v>625559.22</v>
      </c>
      <c r="C2" s="6">
        <f>$B$2</f>
        <v>625559.22</v>
      </c>
      <c r="D2" s="6">
        <f t="shared" ref="D2:AF2" si="0">$B$2</f>
        <v>625559.22</v>
      </c>
      <c r="E2" s="6">
        <f t="shared" si="0"/>
        <v>625559.22</v>
      </c>
      <c r="F2" s="6">
        <f t="shared" si="0"/>
        <v>625559.22</v>
      </c>
      <c r="G2" s="6">
        <f t="shared" si="0"/>
        <v>625559.22</v>
      </c>
      <c r="H2" s="6">
        <f t="shared" si="0"/>
        <v>625559.22</v>
      </c>
      <c r="I2" s="6">
        <f t="shared" si="0"/>
        <v>625559.22</v>
      </c>
      <c r="J2" s="6">
        <f t="shared" si="0"/>
        <v>625559.22</v>
      </c>
      <c r="K2" s="6">
        <f t="shared" si="0"/>
        <v>625559.22</v>
      </c>
      <c r="L2" s="6">
        <f t="shared" si="0"/>
        <v>625559.22</v>
      </c>
      <c r="M2" s="6">
        <f t="shared" si="0"/>
        <v>625559.22</v>
      </c>
      <c r="N2" s="6">
        <f t="shared" si="0"/>
        <v>625559.22</v>
      </c>
      <c r="O2" s="6">
        <f t="shared" si="0"/>
        <v>625559.22</v>
      </c>
      <c r="P2" s="6">
        <f t="shared" si="0"/>
        <v>625559.22</v>
      </c>
      <c r="Q2" s="6">
        <f t="shared" si="0"/>
        <v>625559.22</v>
      </c>
      <c r="R2" s="6">
        <f t="shared" si="0"/>
        <v>625559.22</v>
      </c>
      <c r="S2" s="6">
        <f t="shared" si="0"/>
        <v>625559.22</v>
      </c>
      <c r="T2" s="6">
        <f t="shared" si="0"/>
        <v>625559.22</v>
      </c>
      <c r="U2" s="6">
        <f t="shared" si="0"/>
        <v>625559.22</v>
      </c>
      <c r="V2" s="6">
        <f t="shared" si="0"/>
        <v>625559.22</v>
      </c>
      <c r="W2" s="6">
        <f t="shared" si="0"/>
        <v>625559.22</v>
      </c>
      <c r="X2" s="6">
        <f t="shared" si="0"/>
        <v>625559.22</v>
      </c>
      <c r="Y2" s="6">
        <f t="shared" si="0"/>
        <v>625559.22</v>
      </c>
      <c r="Z2" s="6">
        <f t="shared" si="0"/>
        <v>625559.22</v>
      </c>
      <c r="AA2" s="6">
        <f t="shared" si="0"/>
        <v>625559.22</v>
      </c>
      <c r="AB2" s="6">
        <f t="shared" si="0"/>
        <v>625559.22</v>
      </c>
      <c r="AC2" s="6">
        <f t="shared" si="0"/>
        <v>625559.22</v>
      </c>
      <c r="AD2" s="6">
        <f t="shared" si="0"/>
        <v>625559.22</v>
      </c>
      <c r="AE2" s="6">
        <f t="shared" si="0"/>
        <v>625559.22</v>
      </c>
      <c r="AF2" s="6">
        <f t="shared" si="0"/>
        <v>625559.22</v>
      </c>
    </row>
    <row r="3" spans="1:32" x14ac:dyDescent="0.25">
      <c r="A3" t="s">
        <v>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25">
      <c r="A4" t="s">
        <v>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25">
      <c r="A5" t="s">
        <v>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25">
      <c r="A6" t="s">
        <v>10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25">
      <c r="A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t="s">
        <v>12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t="s">
        <v>13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x14ac:dyDescent="0.25">
      <c r="A10" t="s">
        <v>14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x14ac:dyDescent="0.25">
      <c r="A11" t="s">
        <v>15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F2"/>
  <sheetViews>
    <sheetView workbookViewId="0">
      <selection activeCell="B33" sqref="B33"/>
    </sheetView>
  </sheetViews>
  <sheetFormatPr defaultRowHeight="15" x14ac:dyDescent="0.25"/>
  <cols>
    <col min="1" max="1" width="24.7109375" customWidth="1"/>
  </cols>
  <sheetData>
    <row r="1" spans="1:32" x14ac:dyDescent="0.25">
      <c r="A1" s="2" t="s">
        <v>3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</v>
      </c>
      <c r="B2">
        <f>('Fuhrman data'!B1+'Fuhrman data'!B2)*About!A21</f>
        <v>255.4878733902346</v>
      </c>
      <c r="C2">
        <f>($AF$2-$B$2)/COUNT($C$1:$AF$1)+B2</f>
        <v>251.4071643013628</v>
      </c>
      <c r="D2">
        <f t="shared" ref="D2:AE2" si="0">($AF$2-$B$2)/COUNT($C$1:$AF$1)+C2</f>
        <v>247.326455212491</v>
      </c>
      <c r="E2">
        <f t="shared" si="0"/>
        <v>243.2457461236192</v>
      </c>
      <c r="F2">
        <f t="shared" si="0"/>
        <v>239.1650370347474</v>
      </c>
      <c r="G2">
        <f t="shared" si="0"/>
        <v>235.0843279458756</v>
      </c>
      <c r="H2">
        <f t="shared" si="0"/>
        <v>231.0036188570038</v>
      </c>
      <c r="I2">
        <f t="shared" si="0"/>
        <v>226.922909768132</v>
      </c>
      <c r="J2">
        <f t="shared" si="0"/>
        <v>222.8422006792602</v>
      </c>
      <c r="K2">
        <f t="shared" si="0"/>
        <v>218.7614915903884</v>
      </c>
      <c r="L2">
        <f t="shared" si="0"/>
        <v>214.6807825015166</v>
      </c>
      <c r="M2">
        <f t="shared" si="0"/>
        <v>210.6000734126448</v>
      </c>
      <c r="N2">
        <f t="shared" si="0"/>
        <v>206.519364323773</v>
      </c>
      <c r="O2">
        <f t="shared" si="0"/>
        <v>202.4386552349012</v>
      </c>
      <c r="P2">
        <f t="shared" si="0"/>
        <v>198.35794614602941</v>
      </c>
      <c r="Q2">
        <f t="shared" si="0"/>
        <v>194.27723705715761</v>
      </c>
      <c r="R2">
        <f t="shared" si="0"/>
        <v>190.19652796828581</v>
      </c>
      <c r="S2">
        <f t="shared" si="0"/>
        <v>186.11581887941401</v>
      </c>
      <c r="T2">
        <f t="shared" si="0"/>
        <v>182.03510979054221</v>
      </c>
      <c r="U2">
        <f t="shared" si="0"/>
        <v>177.95440070167041</v>
      </c>
      <c r="V2">
        <f t="shared" si="0"/>
        <v>173.87369161279861</v>
      </c>
      <c r="W2">
        <f t="shared" si="0"/>
        <v>169.79298252392681</v>
      </c>
      <c r="X2">
        <f t="shared" si="0"/>
        <v>165.71227343505501</v>
      </c>
      <c r="Y2">
        <f t="shared" si="0"/>
        <v>161.63156434618321</v>
      </c>
      <c r="Z2">
        <f t="shared" si="0"/>
        <v>157.55085525731141</v>
      </c>
      <c r="AA2">
        <f t="shared" si="0"/>
        <v>153.47014616843961</v>
      </c>
      <c r="AB2">
        <f t="shared" si="0"/>
        <v>149.38943707956781</v>
      </c>
      <c r="AC2">
        <f t="shared" si="0"/>
        <v>145.30872799069601</v>
      </c>
      <c r="AD2">
        <f t="shared" si="0"/>
        <v>141.22801890182421</v>
      </c>
      <c r="AE2">
        <f t="shared" si="0"/>
        <v>137.14730981295241</v>
      </c>
      <c r="AF2">
        <f>'Fuhrman data'!B1*About!A21</f>
        <v>133.06660072408053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Fuhrman data</vt:lpstr>
      <vt:lpstr>ERWD-potential</vt:lpstr>
      <vt:lpstr>ERWD-energyintensity</vt:lpstr>
      <vt:lpstr>ERWD-capex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2019-12-04T00:52:30Z</dcterms:created>
  <dcterms:modified xsi:type="dcterms:W3CDTF">2024-07-03T17:45:37Z</dcterms:modified>
</cp:coreProperties>
</file>